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/>
  <mc:AlternateContent xmlns:mc="http://schemas.openxmlformats.org/markup-compatibility/2006">
    <mc:Choice Requires="x15">
      <x15ac:absPath xmlns:x15ac="http://schemas.microsoft.com/office/spreadsheetml/2010/11/ac" url="/Users/mcliche/Desktop/"/>
    </mc:Choice>
  </mc:AlternateContent>
  <xr:revisionPtr revIDLastSave="0" documentId="13_ncr:1_{9F593058-1E27-0947-BBD7-E409A751BAD5}" xr6:coauthVersionLast="37" xr6:coauthVersionMax="37" xr10:uidLastSave="{00000000-0000-0000-0000-000000000000}"/>
  <bookViews>
    <workbookView xWindow="27860" yWindow="-3400" windowWidth="23740" windowHeight="14400" tabRatio="726" xr2:uid="{00000000-000D-0000-FFFF-FFFF00000000}"/>
  </bookViews>
  <sheets>
    <sheet name="COVER PAGE" sheetId="1" r:id="rId1"/>
    <sheet name="GRAPH" sheetId="2" r:id="rId2"/>
    <sheet name="C-AG-PR-F-001-Yearly Eval" sheetId="13" r:id="rId3"/>
    <sheet name="DEFINITIONS " sheetId="14" r:id="rId4"/>
    <sheet name="C-AG-PR-F-003-GenPerformance" sheetId="12" r:id="rId5"/>
  </sheets>
  <externalReferences>
    <externalReference r:id="rId6"/>
    <externalReference r:id="rId7"/>
    <externalReference r:id="rId8"/>
  </externalReferences>
  <definedNames>
    <definedName name="_xlnm.Print_Titles" localSheetId="2">'C-AG-PR-F-001-Yearly Eval'!$1:$3</definedName>
    <definedName name="_xlnm.Print_Area" localSheetId="2">'C-AG-PR-F-001-Yearly Eval'!$A$1:$U$35</definedName>
    <definedName name="_xlnm.Print_Area" localSheetId="4">'C-AG-PR-F-003-GenPerformance'!$A$1:$J$35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4" i="2" l="1"/>
  <c r="F28" i="12" l="1"/>
  <c r="F27" i="12"/>
  <c r="F26" i="12"/>
  <c r="F25" i="12"/>
  <c r="F24" i="12"/>
  <c r="F23" i="12"/>
  <c r="F21" i="12"/>
  <c r="F20" i="12"/>
  <c r="F19" i="12"/>
  <c r="F18" i="12"/>
  <c r="F17" i="12"/>
  <c r="F15" i="12"/>
  <c r="F14" i="12"/>
  <c r="F13" i="12"/>
  <c r="F12" i="12"/>
  <c r="F11" i="12"/>
  <c r="F10" i="12"/>
  <c r="F16" i="12" s="1"/>
  <c r="F22" i="12" l="1"/>
  <c r="F29" i="12"/>
  <c r="P8" i="2"/>
  <c r="P7" i="2" s="1"/>
  <c r="P6" i="2" s="1"/>
  <c r="P5" i="2" s="1"/>
  <c r="P4" i="2" s="1"/>
  <c r="P3" i="2" s="1"/>
  <c r="R8" i="2"/>
  <c r="R7" i="2"/>
  <c r="R6" i="2" s="1"/>
  <c r="R5" i="2" s="1"/>
  <c r="R4" i="2" s="1"/>
  <c r="R3" i="2" s="1"/>
  <c r="U8" i="2"/>
  <c r="U7" i="2" s="1"/>
  <c r="U6" i="2" s="1"/>
  <c r="U5" i="2" s="1"/>
  <c r="U4" i="2" s="1"/>
  <c r="U3" i="2" s="1"/>
  <c r="W8" i="2"/>
  <c r="W7" i="2"/>
  <c r="W6" i="2" s="1"/>
  <c r="W5" i="2" s="1"/>
  <c r="W4" i="2" s="1"/>
  <c r="W3" i="2" s="1"/>
  <c r="Z8" i="2"/>
  <c r="Z7" i="2" s="1"/>
  <c r="Z6" i="2" s="1"/>
  <c r="Z5" i="2" s="1"/>
  <c r="Z4" i="2" s="1"/>
  <c r="Z3" i="2" s="1"/>
  <c r="AB8" i="2"/>
  <c r="AB7" i="2"/>
  <c r="AB6" i="2" s="1"/>
  <c r="AB5" i="2" s="1"/>
  <c r="AB4" i="2" s="1"/>
  <c r="AB3" i="2" s="1"/>
  <c r="AE8" i="2"/>
  <c r="AE7" i="2" s="1"/>
  <c r="AE6" i="2" s="1"/>
  <c r="AE5" i="2" s="1"/>
  <c r="AE4" i="2" s="1"/>
  <c r="AE3" i="2" s="1"/>
  <c r="AL8" i="2"/>
  <c r="AL7" i="2"/>
  <c r="AL6" i="2" s="1"/>
  <c r="AL5" i="2" s="1"/>
  <c r="AL4" i="2" s="1"/>
  <c r="AL3" i="2" s="1"/>
  <c r="AJ8" i="2"/>
  <c r="AJ7" i="2" s="1"/>
  <c r="AJ6" i="2" s="1"/>
  <c r="AJ5" i="2" s="1"/>
  <c r="AJ4" i="2" s="1"/>
  <c r="AJ3" i="2" s="1"/>
  <c r="AM5" i="2"/>
  <c r="AM6" i="2" s="1"/>
  <c r="AM7" i="2" s="1"/>
  <c r="AM8" i="2" s="1"/>
  <c r="AM9" i="2" s="1"/>
  <c r="AM10" i="2" s="1"/>
  <c r="AM11" i="2" s="1"/>
  <c r="AM12" i="2" s="1"/>
  <c r="AM13" i="2" s="1"/>
  <c r="AM14" i="2" s="1"/>
  <c r="AH14" i="2"/>
  <c r="AH13" i="2"/>
  <c r="AH12" i="2"/>
  <c r="AH11" i="2"/>
  <c r="AH10" i="2"/>
  <c r="AH9" i="2"/>
  <c r="AH8" i="2"/>
  <c r="AH7" i="2"/>
  <c r="AH6" i="2"/>
  <c r="AH5" i="2"/>
  <c r="AH4" i="2"/>
  <c r="AH3" i="2"/>
  <c r="AO3" i="2"/>
  <c r="AQ3" i="2" s="1" a="1"/>
  <c r="AQ3" i="2" s="1"/>
  <c r="AP3" i="2" a="1"/>
  <c r="AP3" i="2" s="1"/>
  <c r="AC14" i="2"/>
  <c r="AD14" i="2"/>
  <c r="AC13" i="2"/>
  <c r="AD13" i="2" s="1"/>
  <c r="AC12" i="2"/>
  <c r="AD12" i="2"/>
  <c r="AC11" i="2"/>
  <c r="AD11" i="2" s="1"/>
  <c r="AC10" i="2"/>
  <c r="AD10" i="2" s="1"/>
  <c r="AC9" i="2"/>
  <c r="AD9" i="2" s="1"/>
  <c r="AC8" i="2"/>
  <c r="AD8" i="2" s="1"/>
  <c r="AC7" i="2"/>
  <c r="AD7" i="2" s="1"/>
  <c r="AC6" i="2"/>
  <c r="AD6" i="2" s="1"/>
  <c r="AC5" i="2"/>
  <c r="AD5" i="2" s="1"/>
  <c r="AC4" i="2"/>
  <c r="AC3" i="2"/>
  <c r="S14" i="2"/>
  <c r="T14" i="2" s="1"/>
  <c r="S13" i="2"/>
  <c r="T13" i="2" s="1"/>
  <c r="S12" i="2"/>
  <c r="T12" i="2" s="1"/>
  <c r="S11" i="2"/>
  <c r="S10" i="2"/>
  <c r="T10" i="2" s="1"/>
  <c r="S9" i="2"/>
  <c r="T9" i="2" s="1"/>
  <c r="S8" i="2"/>
  <c r="T8" i="2" s="1"/>
  <c r="S7" i="2"/>
  <c r="T7" i="2" s="1"/>
  <c r="S5" i="2"/>
  <c r="T5" i="2" s="1"/>
  <c r="S6" i="2"/>
  <c r="T6" i="2" s="1"/>
  <c r="S4" i="2"/>
  <c r="T4" i="2" s="1"/>
  <c r="T11" i="2"/>
  <c r="S3" i="2"/>
  <c r="T3" i="2" s="1"/>
  <c r="AS3" i="2"/>
  <c r="AT3" i="2" s="1"/>
  <c r="AW7" i="2"/>
  <c r="AO10" i="2"/>
  <c r="AP10" i="2" s="1" a="1"/>
  <c r="AP10" i="2" s="1"/>
  <c r="AS10" i="2"/>
  <c r="AT10" i="2" s="1"/>
  <c r="AO9" i="2"/>
  <c r="AP9" i="2" s="1" a="1"/>
  <c r="AP9" i="2" s="1"/>
  <c r="AS9" i="2"/>
  <c r="AT9" i="2" s="1"/>
  <c r="AO8" i="2"/>
  <c r="AS8" i="2" s="1"/>
  <c r="AT8" i="2" s="1"/>
  <c r="AO7" i="2"/>
  <c r="AP7" i="2" s="1" a="1"/>
  <c r="AP7" i="2" s="1"/>
  <c r="AO6" i="2"/>
  <c r="AQ6" i="2" s="1" a="1"/>
  <c r="AQ6" i="2" s="1"/>
  <c r="AO5" i="2"/>
  <c r="AS5" i="2" s="1"/>
  <c r="AT5" i="2" s="1"/>
  <c r="AO4" i="2"/>
  <c r="AQ4" i="2" s="1" a="1"/>
  <c r="AQ4" i="2" s="1"/>
  <c r="AP4" i="2" a="1"/>
  <c r="AP4" i="2" s="1"/>
  <c r="AQ10" i="2" a="1"/>
  <c r="AQ10" i="2" s="1"/>
  <c r="AS4" i="2"/>
  <c r="AT4" i="2" s="1"/>
  <c r="AQ9" i="2" a="1"/>
  <c r="AQ9" i="2" s="1"/>
  <c r="D3" i="1"/>
  <c r="D2" i="1"/>
  <c r="B3" i="1" a="1"/>
  <c r="B3" i="1" s="1"/>
  <c r="B2" i="1" a="1"/>
  <c r="B2" i="1" s="1"/>
  <c r="AD4" i="2"/>
  <c r="AD3" i="2"/>
  <c r="AS6" i="2" l="1"/>
  <c r="AT6" i="2" s="1"/>
  <c r="AP6" i="2" a="1"/>
  <c r="AP6" i="2" s="1"/>
  <c r="AQ8" i="2" a="1"/>
  <c r="AQ8" i="2" s="1"/>
  <c r="AP8" i="2" a="1"/>
  <c r="AP8" i="2" s="1"/>
  <c r="AQ5" i="2" a="1"/>
  <c r="AQ5" i="2" s="1"/>
  <c r="AQ7" i="2" a="1"/>
  <c r="AQ7" i="2" s="1"/>
  <c r="AP5" i="2" a="1"/>
  <c r="AP5" i="2" s="1"/>
  <c r="AS7" i="2"/>
  <c r="AT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Santoro</author>
  </authors>
  <commentList>
    <comment ref="I3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Future state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Santoro</author>
  </authors>
  <commentList>
    <comment ref="B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future state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<sst xmlns="http://schemas.openxmlformats.org/spreadsheetml/2006/main" count="282" uniqueCount="163">
  <si>
    <t>LIST OF SUPPLIERS</t>
  </si>
  <si>
    <t>Quarters</t>
  </si>
  <si>
    <t>FY 2016-2017</t>
  </si>
  <si>
    <t>FY 2017-2018</t>
  </si>
  <si>
    <t>FY 2018-2019</t>
  </si>
  <si>
    <t>FY 2019-2020</t>
  </si>
  <si>
    <t>FY 2020-2021</t>
  </si>
  <si>
    <t>Q1</t>
  </si>
  <si>
    <t>Q4</t>
  </si>
  <si>
    <t>Q2</t>
  </si>
  <si>
    <t>Q3</t>
  </si>
  <si>
    <t>PLANT</t>
  </si>
  <si>
    <t>PLANTS</t>
  </si>
  <si>
    <t>CWD</t>
  </si>
  <si>
    <t>REDEMELLO</t>
  </si>
  <si>
    <t>SHAWINIGAN</t>
  </si>
  <si>
    <t>PLATTSBURGH</t>
  </si>
  <si>
    <t>EMPORIA</t>
  </si>
  <si>
    <t>PEOSTA</t>
  </si>
  <si>
    <t>CSRP</t>
  </si>
  <si>
    <t>MTD1 / ETD1 / ETD2</t>
  </si>
  <si>
    <t>AGRICULTURE</t>
  </si>
  <si>
    <t>POWERSPORTS</t>
  </si>
  <si>
    <t>CONSTRUCTION &amp; MATERIAL HANDLING</t>
  </si>
  <si>
    <t>MATERIAL HANDLING</t>
  </si>
  <si>
    <t>CAMSO PURCHASING KPI</t>
  </si>
  <si>
    <t>BU</t>
  </si>
  <si>
    <t>OTD</t>
  </si>
  <si>
    <t>DATE</t>
  </si>
  <si>
    <t>YTD</t>
  </si>
  <si>
    <t>PPM</t>
  </si>
  <si>
    <t>QTY RELIABILITY</t>
  </si>
  <si>
    <t>DELIVERY</t>
  </si>
  <si>
    <t>6M</t>
  </si>
  <si>
    <t>SPEND</t>
  </si>
  <si>
    <t>NOT OTD YTD</t>
  </si>
  <si>
    <t>QUALITY PERF</t>
  </si>
  <si>
    <t>NOT YTD</t>
  </si>
  <si>
    <t>ORDERBOOK</t>
  </si>
  <si>
    <t>VOLUME</t>
  </si>
  <si>
    <t>SALES TREND</t>
  </si>
  <si>
    <t>SCORECARD</t>
  </si>
  <si>
    <t>Quality</t>
  </si>
  <si>
    <t>Delivery</t>
  </si>
  <si>
    <t>Costs</t>
  </si>
  <si>
    <t>General</t>
  </si>
  <si>
    <t>METRIC</t>
  </si>
  <si>
    <t>SCORE</t>
  </si>
  <si>
    <t>Result</t>
  </si>
  <si>
    <t>Supplier General Performance Scorecard</t>
  </si>
  <si>
    <t>1. Responsive attitude (operational &amp; complaint handling)</t>
  </si>
  <si>
    <t>Max score</t>
  </si>
  <si>
    <t>Reaction time for regular communication (ex. PO confirmation)</t>
  </si>
  <si>
    <t>• besides normal request also the time to respond to order confirmation or inquiries</t>
  </si>
  <si>
    <t>Quality of the communication (does supplier answer to our question and is the provided information complete?)</t>
  </si>
  <si>
    <t>• the supplier answer (accurately) to our questions.</t>
  </si>
  <si>
    <t>Flexibility regarding modifications to orders (extra volume/cancellations/change delivery date)</t>
  </si>
  <si>
    <t>• In case orders are changed, or topics related to orders (change in volumes, canceling of orders, change of delivery dates).</t>
  </si>
  <si>
    <t>Reaction time on special requests</t>
  </si>
  <si>
    <t xml:space="preserve">• Reactions on critical situation (e.g. stock rupture, stop of production, etc.) </t>
  </si>
  <si>
    <t>Proactivity (supplier informs about delay in deliveries before date is overdue or before being contacted by Camso)</t>
  </si>
  <si>
    <t>• Supplier is taking the initiative to inform proactively about delay in deliveries.</t>
  </si>
  <si>
    <t>Reaction time for Quality issue - 8D analysis sent on time</t>
  </si>
  <si>
    <t>• Complaint handling is done properly, supplier respond timely with 8D approach.</t>
  </si>
  <si>
    <t>/ 10</t>
  </si>
  <si>
    <t>2. Development &amp; Innovation</t>
  </si>
  <si>
    <t>PPAP performance</t>
  </si>
  <si>
    <t>• PPAP documentation and parts are accurate the first time</t>
  </si>
  <si>
    <t>Compliance with deadlines of product development</t>
  </si>
  <si>
    <t>• New products are developped as plan and start of production date is respected</t>
  </si>
  <si>
    <t>Supplier propose solution to solve product design issue</t>
  </si>
  <si>
    <t>• Supplier is able to propose some Product design improvement to insure the manufacturability and reduce production cost</t>
  </si>
  <si>
    <t>Supplier propose solution to solve process design issue</t>
  </si>
  <si>
    <t>• Supplier is able to propose some Process improvement to increase efficiency of production</t>
  </si>
  <si>
    <t>3. Collaborative Business Attitude:</t>
  </si>
  <si>
    <t xml:space="preserve">willingness to share internal KPI's </t>
  </si>
  <si>
    <t>Yes</t>
  </si>
  <si>
    <t>• Supplier has internal indicator and willing to share with Camso (Defective rate, production downtime)</t>
  </si>
  <si>
    <t>willingness to work on CRP</t>
  </si>
  <si>
    <t>• Supplier is supporting the Cost reduction projects initiative</t>
  </si>
  <si>
    <t>longer payment term</t>
  </si>
  <si>
    <t>• Supplier accept payment term from 60 to 90 days</t>
  </si>
  <si>
    <t>Open Quotation (cost model)</t>
  </si>
  <si>
    <t>• Supplier disclose his cost structure</t>
  </si>
  <si>
    <t>keep safety stock at supplier site</t>
  </si>
  <si>
    <t>• Supplier is willing to keep safety stock of components or raw material on his inventory</t>
  </si>
  <si>
    <t>Supplier Evaluation</t>
  </si>
  <si>
    <t>Supplier #</t>
  </si>
  <si>
    <t>Supplier Name</t>
  </si>
  <si>
    <t>Quality Performance</t>
  </si>
  <si>
    <t>Defective Rate</t>
  </si>
  <si>
    <t>Delivery Performance</t>
  </si>
  <si>
    <t>On time Delivery</t>
  </si>
  <si>
    <t>Quantity Reliability</t>
  </si>
  <si>
    <t>Premium Freight shipment</t>
  </si>
  <si>
    <t>Costs Performance</t>
  </si>
  <si>
    <t>Landed Cost Level</t>
  </si>
  <si>
    <t>Commercial Advantages</t>
  </si>
  <si>
    <t xml:space="preserve">Actual Cost vs Budget </t>
  </si>
  <si>
    <t>General Performance</t>
  </si>
  <si>
    <t>Responsive Attitude</t>
  </si>
  <si>
    <t>Development &amp; Innovation</t>
  </si>
  <si>
    <t>Collaborative Business Attitude</t>
  </si>
  <si>
    <t>Supplier Score</t>
  </si>
  <si>
    <t>COMMENTS</t>
  </si>
  <si>
    <t>Criteria’s</t>
  </si>
  <si>
    <t>Description:</t>
  </si>
  <si>
    <t>Calculation method:</t>
  </si>
  <si>
    <t>Input</t>
  </si>
  <si>
    <r>
      <t>1.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Arial"/>
        <family val="2"/>
      </rPr>
      <t>Quality</t>
    </r>
  </si>
  <si>
    <t>Global Quality Score</t>
  </si>
  <si>
    <t>Quality Performance = (QC)</t>
  </si>
  <si>
    <t xml:space="preserve">  1.1 Quality Conformance 6 Months average</t>
  </si>
  <si>
    <t xml:space="preserve">6M average quality conformance %
</t>
  </si>
  <si>
    <t>SAP</t>
  </si>
  <si>
    <t xml:space="preserve">  1.2 Zero Defect Counter (ZDC)</t>
  </si>
  <si>
    <t>Number of months with ZERO defects on Top Identified defects</t>
  </si>
  <si>
    <t xml:space="preserve">Number of events of Top identified defects </t>
  </si>
  <si>
    <t>Quality Corporate</t>
  </si>
  <si>
    <r>
      <t>2.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Arial"/>
        <family val="2"/>
      </rPr>
      <t>Delivery Performance</t>
    </r>
  </si>
  <si>
    <t>Global Delivery Performance</t>
  </si>
  <si>
    <t>Delivery Performance = (DR+QR)/2</t>
  </si>
  <si>
    <t>2.1 Date Reliability</t>
  </si>
  <si>
    <t>Represent the number of delivery received (or shipped) within the predetermined interval</t>
  </si>
  <si>
    <t>OTD = statistical delivery date ("promised date") and DT date tolerance / actual delivery date</t>
  </si>
  <si>
    <t>2.2 Quantity Reliability</t>
  </si>
  <si>
    <t>Number of parts received compared to number of parts ordered.</t>
  </si>
  <si>
    <t>Quantity Reliability =  Quantities delivered / Quantities ordered</t>
  </si>
  <si>
    <t>2.3 Premium Shipment</t>
  </si>
  <si>
    <r>
      <t>Represent the number of premium freight (</t>
    </r>
    <r>
      <rPr>
        <u/>
        <sz val="7"/>
        <color rgb="FF000000"/>
        <rFont val="Arial"/>
        <family val="2"/>
      </rPr>
      <t>Additional charges paid to a transportation provider to expedite shipments in order to meet the required date)</t>
    </r>
  </si>
  <si>
    <t xml:space="preserve">Premium Shipment =  1- (PO Lines Premium Shipment / PO lines ship).
</t>
  </si>
  <si>
    <t>Plant Material Manager</t>
  </si>
  <si>
    <r>
      <t>3.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Arial"/>
        <family val="2"/>
      </rPr>
      <t>Cost Performance ($)</t>
    </r>
  </si>
  <si>
    <t>Global cost performance</t>
  </si>
  <si>
    <t>Cost Performance = (3.1+3.2+3.3)/3</t>
  </si>
  <si>
    <t>3.1 Landed Cost</t>
  </si>
  <si>
    <t>Represent the competitiveness advantage of a supplier in a specific region or country (base on price of competitors and market price)</t>
  </si>
  <si>
    <t>10- lower cost than competition or market price 
5 - similar cost 
0 - higher cost than competition or market price</t>
  </si>
  <si>
    <t>BU Project Buyer
BU Procurement Manager</t>
  </si>
  <si>
    <t>3.2 Commercial Advantages</t>
  </si>
  <si>
    <t>Related to additional advantages as:
   - payment terms compliance &gt;= 60 days,
   - consignment stock, VMI inventory, 
   - rebate volume, productivity price improvement,…</t>
  </si>
  <si>
    <t>10 - More than 1 commercial advantage
5 - At least 1 commercial advantage
0 - No commercial advantage</t>
  </si>
  <si>
    <t>Commodity Strategic Buyer</t>
  </si>
  <si>
    <t>3.3 Actual Cost VS budget</t>
  </si>
  <si>
    <t>Represent the ability of the supplier to keep competitive price VS the RM/ER market trend</t>
  </si>
  <si>
    <t>10 - below budget price
5 - at budget price
0 - higher than budget price</t>
  </si>
  <si>
    <t>Plant Finance Controller</t>
  </si>
  <si>
    <r>
      <t>4.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Arial"/>
        <family val="2"/>
      </rPr>
      <t>General Performance:</t>
    </r>
  </si>
  <si>
    <t>Evaluation of General performance</t>
  </si>
  <si>
    <t>General Performance = (4.1+4.2+4.3)/3</t>
  </si>
  <si>
    <t xml:space="preserve">  4.1 Responsive attitude (operational &amp; complaint handling) </t>
  </si>
  <si>
    <t>Supplier respond on time with clear answer.  
Supplier react on time for special demand and inform Camso in time when potential rupture occurs in the supply chain.</t>
  </si>
  <si>
    <t>Refer to questionnaire</t>
  </si>
  <si>
    <t>Plant Quality Manager
Plant Material Manager</t>
  </si>
  <si>
    <t xml:space="preserve">  4.2 Development and Innovation</t>
  </si>
  <si>
    <t>Supplier supply compliant PPAP documents and parts.</t>
  </si>
  <si>
    <t>BU Project Buyer
BU Procurement Manager
BU Engineering Manager</t>
  </si>
  <si>
    <t xml:space="preserve">  4.3 Collaborative Business Attitude:</t>
  </si>
  <si>
    <t>Supplier shows openness and transparency and collaborative business attitude.</t>
  </si>
  <si>
    <t>Plant Material Manager
BU project buyer
BU Procurement Manager
Commodity Strategic Buyer</t>
  </si>
  <si>
    <t>Global Rate:</t>
  </si>
  <si>
    <t>Global Quality rating</t>
  </si>
  <si>
    <t>GR = 0.30*(QA) + 0.25*(DP) + 0.30*(Cost) + 0.15*(GP)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</si>
</sst>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* #,##0_)\ &quot;$&quot;_ ;_ * \(#,##0\)\ &quot;$&quot;_ ;_ * &quot;-&quot;_)\ &quot;$&quot;_ ;_ @_ "/>
    <numFmt numFmtId="164" formatCode="_(&quot;$&quot;* #,##0.00_);_(&quot;$&quot;* \(#,##0.00\);_(&quot;$&quot;* &quot;-&quot;??_);_(@_)"/>
    <numFmt numFmtId="165" formatCode="&quot;$&quot;#,##0;\-&quot;$&quot;#,##0"/>
    <numFmt numFmtId="166" formatCode="[$-409]mmmm\-yy;@"/>
    <numFmt numFmtId="167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4"/>
      <name val="Calibri"/>
      <family val="2"/>
      <scheme val="minor"/>
    </font>
    <font>
      <sz val="16"/>
      <color theme="4"/>
      <name val="Calibri"/>
      <family val="2"/>
      <scheme val="minor"/>
    </font>
    <font>
      <sz val="11"/>
      <color rgb="FF434445"/>
      <name val="Helvetica"/>
      <family val="2"/>
    </font>
    <font>
      <sz val="2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6"/>
      <color theme="4" tint="0.39997558519241921"/>
      <name val="Calibri"/>
      <family val="2"/>
      <scheme val="minor"/>
    </font>
    <font>
      <sz val="18"/>
      <color theme="4" tint="0.39997558519241921"/>
      <name val="Calibri"/>
      <family val="2"/>
      <scheme val="minor"/>
    </font>
    <font>
      <sz val="10"/>
      <color theme="1"/>
      <name val="Arial"/>
      <family val="2"/>
    </font>
    <font>
      <sz val="10"/>
      <color rgb="FF00B0F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Times New Roman"/>
      <family val="1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u/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F4E7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17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3" fillId="0" borderId="0" xfId="0" applyFont="1" applyFill="1" applyAlignment="1">
      <alignment horizontal="center"/>
    </xf>
    <xf numFmtId="9" fontId="0" fillId="0" borderId="0" xfId="1" applyFont="1"/>
    <xf numFmtId="0" fontId="3" fillId="2" borderId="0" xfId="0" applyFont="1" applyFill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0" fillId="0" borderId="0" xfId="0" applyNumberFormat="1"/>
    <xf numFmtId="166" fontId="3" fillId="0" borderId="0" xfId="0" applyNumberFormat="1" applyFont="1" applyFill="1" applyAlignment="1">
      <alignment horizontal="center"/>
    </xf>
    <xf numFmtId="0" fontId="7" fillId="0" borderId="0" xfId="0" applyFont="1" applyFill="1"/>
    <xf numFmtId="0" fontId="6" fillId="2" borderId="0" xfId="0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/>
    <xf numFmtId="17" fontId="0" fillId="0" borderId="0" xfId="1" applyNumberFormat="1" applyFont="1"/>
    <xf numFmtId="167" fontId="12" fillId="0" borderId="0" xfId="0" applyNumberFormat="1" applyFont="1"/>
    <xf numFmtId="1" fontId="0" fillId="0" borderId="0" xfId="0" applyNumberFormat="1"/>
    <xf numFmtId="1" fontId="0" fillId="0" borderId="0" xfId="1" applyNumberFormat="1" applyFont="1"/>
    <xf numFmtId="9" fontId="12" fillId="3" borderId="0" xfId="1" applyFont="1" applyFill="1" applyBorder="1"/>
    <xf numFmtId="9" fontId="0" fillId="3" borderId="0" xfId="1" applyFont="1" applyFill="1"/>
    <xf numFmtId="9" fontId="0" fillId="3" borderId="0" xfId="0" applyNumberFormat="1" applyFill="1"/>
    <xf numFmtId="42" fontId="0" fillId="0" borderId="0" xfId="0" applyNumberFormat="1"/>
    <xf numFmtId="164" fontId="0" fillId="4" borderId="0" xfId="3" applyFont="1" applyFill="1" applyBorder="1"/>
    <xf numFmtId="1" fontId="4" fillId="0" borderId="0" xfId="0" applyNumberFormat="1" applyFont="1"/>
    <xf numFmtId="1" fontId="13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Protection="1">
      <protection locked="0"/>
    </xf>
    <xf numFmtId="0" fontId="16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4" fillId="5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5" borderId="0" xfId="0" applyFill="1"/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quotePrefix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9" fontId="14" fillId="5" borderId="2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3" borderId="2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8" fillId="0" borderId="0" xfId="0" quotePrefix="1" applyFont="1" applyAlignment="1">
      <alignment horizontal="center" vertical="center"/>
    </xf>
    <xf numFmtId="0" fontId="0" fillId="0" borderId="0" xfId="0" applyBorder="1" applyAlignment="1"/>
    <xf numFmtId="0" fontId="2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16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textRotation="90"/>
    </xf>
    <xf numFmtId="0" fontId="14" fillId="8" borderId="3" xfId="0" applyFont="1" applyFill="1" applyBorder="1" applyAlignment="1">
      <alignment horizontal="center" textRotation="90"/>
    </xf>
    <xf numFmtId="0" fontId="18" fillId="9" borderId="6" xfId="0" applyFont="1" applyFill="1" applyBorder="1" applyAlignment="1">
      <alignment horizontal="center" textRotation="90"/>
    </xf>
    <xf numFmtId="0" fontId="14" fillId="10" borderId="3" xfId="0" applyFont="1" applyFill="1" applyBorder="1" applyAlignment="1">
      <alignment horizontal="center" textRotation="90"/>
    </xf>
    <xf numFmtId="0" fontId="14" fillId="10" borderId="7" xfId="0" applyFont="1" applyFill="1" applyBorder="1" applyAlignment="1">
      <alignment horizontal="center" textRotation="90"/>
    </xf>
    <xf numFmtId="0" fontId="18" fillId="11" borderId="5" xfId="0" applyFont="1" applyFill="1" applyBorder="1" applyAlignment="1">
      <alignment horizontal="center" textRotation="90"/>
    </xf>
    <xf numFmtId="0" fontId="14" fillId="12" borderId="3" xfId="0" applyFont="1" applyFill="1" applyBorder="1" applyAlignment="1">
      <alignment horizontal="center" textRotation="90"/>
    </xf>
    <xf numFmtId="0" fontId="14" fillId="12" borderId="7" xfId="0" applyFont="1" applyFill="1" applyBorder="1" applyAlignment="1">
      <alignment horizontal="center" textRotation="90"/>
    </xf>
    <xf numFmtId="0" fontId="18" fillId="13" borderId="6" xfId="0" applyFont="1" applyFill="1" applyBorder="1" applyAlignment="1">
      <alignment horizontal="center" textRotation="90" wrapText="1"/>
    </xf>
    <xf numFmtId="0" fontId="14" fillId="14" borderId="3" xfId="0" applyFont="1" applyFill="1" applyBorder="1" applyAlignment="1">
      <alignment horizontal="center" textRotation="90" wrapText="1"/>
    </xf>
    <xf numFmtId="0" fontId="14" fillId="14" borderId="7" xfId="0" applyFont="1" applyFill="1" applyBorder="1" applyAlignment="1">
      <alignment horizontal="center" textRotation="90" wrapText="1"/>
    </xf>
    <xf numFmtId="0" fontId="18" fillId="11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9" fontId="16" fillId="15" borderId="10" xfId="1" applyFont="1" applyFill="1" applyBorder="1" applyAlignment="1">
      <alignment horizontal="center"/>
    </xf>
    <xf numFmtId="9" fontId="14" fillId="16" borderId="11" xfId="1" applyFont="1" applyFill="1" applyBorder="1" applyAlignment="1">
      <alignment horizontal="center"/>
    </xf>
    <xf numFmtId="9" fontId="16" fillId="17" borderId="11" xfId="1" applyFont="1" applyFill="1" applyBorder="1" applyAlignment="1">
      <alignment horizontal="center"/>
    </xf>
    <xf numFmtId="9" fontId="14" fillId="16" borderId="8" xfId="1" applyFont="1" applyFill="1" applyBorder="1" applyAlignment="1">
      <alignment horizontal="center"/>
    </xf>
    <xf numFmtId="9" fontId="14" fillId="16" borderId="12" xfId="1" applyFont="1" applyFill="1" applyBorder="1" applyAlignment="1">
      <alignment horizontal="center"/>
    </xf>
    <xf numFmtId="9" fontId="16" fillId="18" borderId="11" xfId="1" applyFont="1" applyFill="1" applyBorder="1" applyAlignment="1">
      <alignment horizontal="center"/>
    </xf>
    <xf numFmtId="0" fontId="14" fillId="0" borderId="8" xfId="1" applyNumberFormat="1" applyFont="1" applyFill="1" applyBorder="1" applyAlignment="1">
      <alignment horizontal="center"/>
    </xf>
    <xf numFmtId="0" fontId="14" fillId="0" borderId="12" xfId="1" applyNumberFormat="1" applyFont="1" applyFill="1" applyBorder="1" applyAlignment="1">
      <alignment horizontal="center"/>
    </xf>
    <xf numFmtId="9" fontId="16" fillId="14" borderId="11" xfId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0" fillId="0" borderId="10" xfId="0" applyBorder="1"/>
    <xf numFmtId="9" fontId="14" fillId="0" borderId="11" xfId="1" applyFont="1" applyFill="1" applyBorder="1" applyAlignment="1">
      <alignment horizontal="center"/>
    </xf>
    <xf numFmtId="9" fontId="16" fillId="17" borderId="6" xfId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7" xfId="1" applyFont="1" applyFill="1" applyBorder="1" applyAlignment="1">
      <alignment horizontal="center"/>
    </xf>
    <xf numFmtId="0" fontId="14" fillId="0" borderId="3" xfId="1" applyNumberFormat="1" applyFont="1" applyFill="1" applyBorder="1" applyAlignment="1">
      <alignment horizontal="center"/>
    </xf>
    <xf numFmtId="0" fontId="14" fillId="0" borderId="7" xfId="1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0" fontId="0" fillId="0" borderId="5" xfId="0" applyBorder="1"/>
    <xf numFmtId="9" fontId="16" fillId="18" borderId="13" xfId="1" applyFont="1" applyFill="1" applyBorder="1" applyAlignment="1">
      <alignment horizontal="center"/>
    </xf>
    <xf numFmtId="0" fontId="12" fillId="0" borderId="0" xfId="0" applyFont="1" applyAlignment="1">
      <alignment horizontal="left" vertical="center" indent="3"/>
    </xf>
    <xf numFmtId="0" fontId="23" fillId="19" borderId="3" xfId="0" applyFont="1" applyFill="1" applyBorder="1" applyAlignment="1">
      <alignment vertical="center"/>
    </xf>
    <xf numFmtId="0" fontId="23" fillId="19" borderId="3" xfId="0" applyFont="1" applyFill="1" applyBorder="1" applyAlignment="1">
      <alignment vertical="center" wrapText="1"/>
    </xf>
    <xf numFmtId="0" fontId="24" fillId="7" borderId="14" xfId="0" applyFont="1" applyFill="1" applyBorder="1" applyAlignment="1">
      <alignment horizontal="left" vertical="center" indent="1"/>
    </xf>
    <xf numFmtId="0" fontId="26" fillId="7" borderId="14" xfId="0" applyFont="1" applyFill="1" applyBorder="1" applyAlignment="1">
      <alignment vertical="center" wrapText="1"/>
    </xf>
    <xf numFmtId="0" fontId="24" fillId="7" borderId="14" xfId="0" applyFont="1" applyFill="1" applyBorder="1" applyAlignment="1">
      <alignment vertical="center" wrapText="1"/>
    </xf>
    <xf numFmtId="0" fontId="27" fillId="7" borderId="14" xfId="0" applyFont="1" applyFill="1" applyBorder="1" applyAlignment="1">
      <alignment vertical="center" wrapText="1"/>
    </xf>
    <xf numFmtId="0" fontId="28" fillId="15" borderId="15" xfId="0" applyFont="1" applyFill="1" applyBorder="1" applyAlignment="1">
      <alignment vertical="center"/>
    </xf>
    <xf numFmtId="0" fontId="29" fillId="15" borderId="15" xfId="0" applyFont="1" applyFill="1" applyBorder="1" applyAlignment="1">
      <alignment vertical="center" wrapText="1"/>
    </xf>
    <xf numFmtId="0" fontId="30" fillId="15" borderId="15" xfId="0" applyFont="1" applyFill="1" applyBorder="1" applyAlignment="1">
      <alignment vertical="center" wrapText="1"/>
    </xf>
    <xf numFmtId="0" fontId="24" fillId="9" borderId="14" xfId="0" applyFont="1" applyFill="1" applyBorder="1" applyAlignment="1">
      <alignment horizontal="left" vertical="center" indent="1"/>
    </xf>
    <xf numFmtId="0" fontId="26" fillId="9" borderId="14" xfId="0" applyFont="1" applyFill="1" applyBorder="1" applyAlignment="1">
      <alignment vertical="center" wrapText="1"/>
    </xf>
    <xf numFmtId="0" fontId="24" fillId="9" borderId="14" xfId="0" applyFont="1" applyFill="1" applyBorder="1" applyAlignment="1">
      <alignment vertical="center" wrapText="1"/>
    </xf>
    <xf numFmtId="0" fontId="27" fillId="9" borderId="14" xfId="0" applyFont="1" applyFill="1" applyBorder="1" applyAlignment="1">
      <alignment vertical="center" wrapText="1"/>
    </xf>
    <xf numFmtId="0" fontId="28" fillId="17" borderId="15" xfId="0" applyFont="1" applyFill="1" applyBorder="1" applyAlignment="1">
      <alignment horizontal="left" vertical="center" indent="1"/>
    </xf>
    <xf numFmtId="0" fontId="29" fillId="17" borderId="15" xfId="0" applyFont="1" applyFill="1" applyBorder="1" applyAlignment="1">
      <alignment vertical="center" wrapText="1"/>
    </xf>
    <xf numFmtId="0" fontId="30" fillId="17" borderId="15" xfId="0" applyFont="1" applyFill="1" applyBorder="1" applyAlignment="1">
      <alignment vertical="center" wrapText="1"/>
    </xf>
    <xf numFmtId="0" fontId="28" fillId="17" borderId="16" xfId="0" applyFont="1" applyFill="1" applyBorder="1" applyAlignment="1">
      <alignment horizontal="left" vertical="center" indent="1"/>
    </xf>
    <xf numFmtId="0" fontId="29" fillId="17" borderId="16" xfId="0" applyFont="1" applyFill="1" applyBorder="1" applyAlignment="1">
      <alignment vertical="center" wrapText="1"/>
    </xf>
    <xf numFmtId="0" fontId="30" fillId="17" borderId="16" xfId="0" applyFont="1" applyFill="1" applyBorder="1" applyAlignment="1">
      <alignment vertical="center" wrapText="1"/>
    </xf>
    <xf numFmtId="0" fontId="24" fillId="11" borderId="14" xfId="0" applyFont="1" applyFill="1" applyBorder="1" applyAlignment="1">
      <alignment vertical="center"/>
    </xf>
    <xf numFmtId="0" fontId="26" fillId="11" borderId="14" xfId="0" applyFont="1" applyFill="1" applyBorder="1" applyAlignment="1">
      <alignment vertical="center" wrapText="1"/>
    </xf>
    <xf numFmtId="0" fontId="24" fillId="11" borderId="14" xfId="0" applyFont="1" applyFill="1" applyBorder="1" applyAlignment="1">
      <alignment vertical="center" wrapText="1"/>
    </xf>
    <xf numFmtId="0" fontId="0" fillId="11" borderId="17" xfId="0" applyFill="1" applyBorder="1"/>
    <xf numFmtId="0" fontId="28" fillId="5" borderId="15" xfId="0" applyFont="1" applyFill="1" applyBorder="1" applyAlignment="1">
      <alignment vertical="center"/>
    </xf>
    <xf numFmtId="0" fontId="29" fillId="5" borderId="15" xfId="0" applyFont="1" applyFill="1" applyBorder="1" applyAlignment="1">
      <alignment vertical="center" wrapText="1"/>
    </xf>
    <xf numFmtId="0" fontId="28" fillId="5" borderId="15" xfId="0" applyFont="1" applyFill="1" applyBorder="1" applyAlignment="1">
      <alignment vertical="center" wrapText="1"/>
    </xf>
    <xf numFmtId="0" fontId="28" fillId="5" borderId="16" xfId="0" applyFont="1" applyFill="1" applyBorder="1" applyAlignment="1">
      <alignment vertical="center"/>
    </xf>
    <xf numFmtId="0" fontId="29" fillId="5" borderId="16" xfId="0" applyFont="1" applyFill="1" applyBorder="1" applyAlignment="1">
      <alignment vertical="center" wrapText="1"/>
    </xf>
    <xf numFmtId="0" fontId="28" fillId="5" borderId="16" xfId="0" applyFont="1" applyFill="1" applyBorder="1" applyAlignment="1">
      <alignment vertical="center" wrapText="1"/>
    </xf>
    <xf numFmtId="0" fontId="24" fillId="13" borderId="14" xfId="0" applyFont="1" applyFill="1" applyBorder="1" applyAlignment="1">
      <alignment horizontal="left" vertical="center" indent="1"/>
    </xf>
    <xf numFmtId="0" fontId="26" fillId="13" borderId="14" xfId="0" applyFont="1" applyFill="1" applyBorder="1" applyAlignment="1">
      <alignment vertical="center" wrapText="1"/>
    </xf>
    <xf numFmtId="0" fontId="24" fillId="13" borderId="14" xfId="0" applyFont="1" applyFill="1" applyBorder="1" applyAlignment="1">
      <alignment vertical="center" wrapText="1"/>
    </xf>
    <xf numFmtId="0" fontId="0" fillId="13" borderId="18" xfId="0" applyFill="1" applyBorder="1"/>
    <xf numFmtId="0" fontId="28" fillId="14" borderId="15" xfId="0" applyFont="1" applyFill="1" applyBorder="1" applyAlignment="1">
      <alignment vertical="center"/>
    </xf>
    <xf numFmtId="0" fontId="29" fillId="14" borderId="15" xfId="0" applyFont="1" applyFill="1" applyBorder="1" applyAlignment="1">
      <alignment vertical="center" wrapText="1"/>
    </xf>
    <xf numFmtId="0" fontId="28" fillId="14" borderId="15" xfId="0" applyFont="1" applyFill="1" applyBorder="1" applyAlignment="1">
      <alignment vertical="center" wrapText="1"/>
    </xf>
    <xf numFmtId="0" fontId="32" fillId="14" borderId="15" xfId="0" applyFont="1" applyFill="1" applyBorder="1" applyAlignment="1">
      <alignment vertical="center" wrapText="1"/>
    </xf>
    <xf numFmtId="0" fontId="28" fillId="14" borderId="16" xfId="0" applyFont="1" applyFill="1" applyBorder="1" applyAlignment="1">
      <alignment vertical="center"/>
    </xf>
    <xf numFmtId="0" fontId="29" fillId="14" borderId="16" xfId="0" applyFont="1" applyFill="1" applyBorder="1" applyAlignment="1">
      <alignment vertical="center" wrapText="1"/>
    </xf>
    <xf numFmtId="0" fontId="28" fillId="14" borderId="16" xfId="0" applyFont="1" applyFill="1" applyBorder="1" applyAlignment="1">
      <alignment vertical="center" wrapText="1"/>
    </xf>
    <xf numFmtId="0" fontId="32" fillId="14" borderId="16" xfId="0" applyFont="1" applyFill="1" applyBorder="1" applyAlignment="1">
      <alignment vertical="center" wrapText="1"/>
    </xf>
    <xf numFmtId="0" fontId="33" fillId="0" borderId="0" xfId="0" applyFont="1"/>
    <xf numFmtId="0" fontId="24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4">
    <cellStyle name="Monétaire" xfId="3" builtinId="4"/>
    <cellStyle name="Normal" xfId="0" builtinId="0"/>
    <cellStyle name="Normal 4 2" xfId="2" xr:uid="{00000000-0005-0000-0000-000002000000}"/>
    <cellStyle name="Pourcentage" xfId="1" builtinId="5"/>
  </cellStyles>
  <dxfs count="20">
    <dxf>
      <font>
        <b/>
        <i val="0"/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57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>
                <a:solidFill>
                  <a:schemeClr val="bg1">
                    <a:lumMod val="65000"/>
                  </a:schemeClr>
                </a:solidFill>
              </a:rPr>
              <a:t>OTD</a:t>
            </a:r>
          </a:p>
        </c:rich>
      </c:tx>
      <c:layout>
        <c:manualLayout>
          <c:xMode val="edge"/>
          <c:yMode val="edge"/>
          <c:x val="0.459674944478094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65158201378679E-2"/>
          <c:y val="0.13539214367811209"/>
          <c:w val="0.87898599162007607"/>
          <c:h val="0.72585863060049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5020640682868251E-3"/>
                  <c:y val="0.11729722672244093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B-41EE-83BD-AE2CA8DD990C}"/>
                </c:ext>
              </c:extLst>
            </c:dLbl>
            <c:dLbl>
              <c:idx val="1"/>
              <c:layout>
                <c:manualLayout>
                  <c:x val="0"/>
                  <c:y val="0.11729722672244093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B-41EE-83BD-AE2CA8DD990C}"/>
                </c:ext>
              </c:extLst>
            </c:dLbl>
            <c:dLbl>
              <c:idx val="2"/>
              <c:layout>
                <c:manualLayout>
                  <c:x val="0"/>
                  <c:y val="0.11196553459869361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B-41EE-83BD-AE2CA8DD990C}"/>
                </c:ext>
              </c:extLst>
            </c:dLbl>
            <c:dLbl>
              <c:idx val="3"/>
              <c:layout>
                <c:manualLayout>
                  <c:x val="-1.8340213560956082E-3"/>
                  <c:y val="0.1279606109699355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B-41EE-83BD-AE2CA8DD990C}"/>
                </c:ext>
              </c:extLst>
            </c:dLbl>
            <c:dLbl>
              <c:idx val="4"/>
              <c:layout>
                <c:manualLayout>
                  <c:x val="0"/>
                  <c:y val="0.12796061096993555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B-41EE-83BD-AE2CA8DD990C}"/>
                </c:ext>
              </c:extLst>
            </c:dLbl>
            <c:dLbl>
              <c:idx val="5"/>
              <c:layout>
                <c:manualLayout>
                  <c:x val="0"/>
                  <c:y val="0.10344827586206896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B-41EE-83BD-AE2CA8DD990C}"/>
                </c:ext>
              </c:extLst>
            </c:dLbl>
            <c:dLbl>
              <c:idx val="6"/>
              <c:layout>
                <c:manualLayout>
                  <c:x val="0"/>
                  <c:y val="0.10919540229885058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B-41EE-83BD-AE2CA8DD990C}"/>
                </c:ext>
              </c:extLst>
            </c:dLbl>
            <c:dLbl>
              <c:idx val="7"/>
              <c:layout>
                <c:manualLayout>
                  <c:x val="0"/>
                  <c:y val="0.1206896551724138"/>
                </c:manualLayout>
              </c:layout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B-41EE-83BD-AE2CA8DD990C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GRAPH!$P$3:$P$14</c:f>
              <c:numCache>
                <c:formatCode>mmm\-yy</c:formatCode>
                <c:ptCount val="12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43118</c:v>
                </c:pt>
                <c:pt idx="11">
                  <c:v>43149</c:v>
                </c:pt>
              </c:numCache>
            </c:numRef>
          </c:cat>
          <c:val>
            <c:numRef>
              <c:f>GRAPH!$Q$3:$Q$14</c:f>
              <c:numCache>
                <c:formatCode>0%</c:formatCode>
                <c:ptCount val="12"/>
                <c:pt idx="0">
                  <c:v>0.94</c:v>
                </c:pt>
                <c:pt idx="1">
                  <c:v>0.78</c:v>
                </c:pt>
                <c:pt idx="2">
                  <c:v>0.83</c:v>
                </c:pt>
                <c:pt idx="3">
                  <c:v>0.82</c:v>
                </c:pt>
                <c:pt idx="4">
                  <c:v>0.78</c:v>
                </c:pt>
                <c:pt idx="5">
                  <c:v>0.5</c:v>
                </c:pt>
                <c:pt idx="6">
                  <c:v>1</c:v>
                </c:pt>
                <c:pt idx="7">
                  <c:v>0.98</c:v>
                </c:pt>
                <c:pt idx="8">
                  <c:v>0.88</c:v>
                </c:pt>
                <c:pt idx="9">
                  <c:v>0.59</c:v>
                </c:pt>
                <c:pt idx="10">
                  <c:v>0.43</c:v>
                </c:pt>
                <c:pt idx="1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1B-41EE-83BD-AE2CA8DD9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55652128"/>
        <c:axId val="155653304"/>
      </c:barChart>
      <c:dateAx>
        <c:axId val="155652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55653304"/>
        <c:crosses val="autoZero"/>
        <c:auto val="1"/>
        <c:lblOffset val="100"/>
        <c:baseTimeUnit val="months"/>
      </c:dateAx>
      <c:valAx>
        <c:axId val="155653304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55652128"/>
        <c:crosses val="autoZero"/>
        <c:crossBetween val="between"/>
        <c:majorUnit val="0.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>
                <a:solidFill>
                  <a:schemeClr val="bg1">
                    <a:lumMod val="65000"/>
                  </a:schemeClr>
                </a:solidFill>
              </a:rPr>
              <a:t>QUALITY CONFORMANCE</a:t>
            </a:r>
          </a:p>
        </c:rich>
      </c:tx>
      <c:layout>
        <c:manualLayout>
          <c:xMode val="edge"/>
          <c:yMode val="edge"/>
          <c:x val="0.32169369369369372"/>
          <c:y val="1.00250705701818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786357350492473E-2"/>
          <c:y val="0.14433187209366696"/>
          <c:w val="0.90221360641258919"/>
          <c:h val="0.76307598300391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GRAPH!$V$2</c:f>
              <c:strCache>
                <c:ptCount val="1"/>
                <c:pt idx="0">
                  <c:v>PPM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9E1A-46BA-B779-B0F2F0A3CF94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9E1A-46BA-B779-B0F2F0A3CF94}"/>
              </c:ext>
            </c:extLst>
          </c:dPt>
          <c:dPt>
            <c:idx val="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9E1A-46BA-B779-B0F2F0A3CF94}"/>
              </c:ext>
            </c:extLst>
          </c:dPt>
          <c:dPt>
            <c:idx val="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9E1A-46BA-B779-B0F2F0A3CF94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9E1A-46BA-B779-B0F2F0A3CF94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9E1A-46BA-B779-B0F2F0A3CF94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9E1A-46BA-B779-B0F2F0A3CF94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9E1A-46BA-B779-B0F2F0A3C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GRAPH!$U$3:$U$10</c:f>
              <c:numCache>
                <c:formatCode>mmm\-yy</c:formatCode>
                <c:ptCount val="8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</c:numCache>
            </c:numRef>
          </c:cat>
          <c:val>
            <c:numRef>
              <c:f>GRAPH!$V$3:$V$10</c:f>
              <c:numCache>
                <c:formatCode>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9E1A-46BA-B779-B0F2F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55650560"/>
        <c:axId val="155653696"/>
      </c:barChart>
      <c:dateAx>
        <c:axId val="155650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55653696"/>
        <c:crosses val="autoZero"/>
        <c:auto val="1"/>
        <c:lblOffset val="100"/>
        <c:baseTimeUnit val="months"/>
      </c:dateAx>
      <c:valAx>
        <c:axId val="15565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55650560"/>
        <c:crosses val="autoZero"/>
        <c:crossBetween val="between"/>
        <c:majorUnit val="4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QUANTITY RELIABILITY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243716694504097"/>
          <c:y val="0.185749824179158"/>
          <c:w val="0.86752386065378195"/>
          <c:h val="0.73053987340899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7.355516637478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8-434F-9C15-FF5BB829F02C}"/>
                </c:ext>
              </c:extLst>
            </c:dLbl>
            <c:dLbl>
              <c:idx val="3"/>
              <c:layout>
                <c:manualLayout>
                  <c:x val="0"/>
                  <c:y val="7.355516637478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8-434F-9C15-FF5BB829F02C}"/>
                </c:ext>
              </c:extLst>
            </c:dLbl>
            <c:dLbl>
              <c:idx val="4"/>
              <c:layout>
                <c:manualLayout>
                  <c:x val="0"/>
                  <c:y val="7.0052539404553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8-434F-9C15-FF5BB829F02C}"/>
                </c:ext>
              </c:extLst>
            </c:dLbl>
            <c:dLbl>
              <c:idx val="5"/>
              <c:layout>
                <c:manualLayout>
                  <c:x val="0"/>
                  <c:y val="6.304728546409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8-434F-9C15-FF5BB829F02C}"/>
                </c:ext>
              </c:extLst>
            </c:dLbl>
            <c:dLbl>
              <c:idx val="6"/>
              <c:layout>
                <c:manualLayout>
                  <c:x val="0"/>
                  <c:y val="6.6549912434325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8-434F-9C15-FF5BB829F02C}"/>
                </c:ext>
              </c:extLst>
            </c:dLbl>
            <c:dLbl>
              <c:idx val="7"/>
              <c:layout>
                <c:manualLayout>
                  <c:x val="0"/>
                  <c:y val="7.005253940455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8-434F-9C15-FF5BB829F02C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GRAPH!$Z$3:$Z$14</c:f>
              <c:numCache>
                <c:formatCode>mmm\-yy</c:formatCode>
                <c:ptCount val="12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43118</c:v>
                </c:pt>
                <c:pt idx="11">
                  <c:v>43149</c:v>
                </c:pt>
              </c:numCache>
            </c:numRef>
          </c:cat>
          <c:val>
            <c:numRef>
              <c:f>GRAPH!$AA$3:$AA$14</c:f>
              <c:numCache>
                <c:formatCode>0%</c:formatCode>
                <c:ptCount val="12"/>
                <c:pt idx="0">
                  <c:v>0.99</c:v>
                </c:pt>
                <c:pt idx="1">
                  <c:v>0.89</c:v>
                </c:pt>
                <c:pt idx="2">
                  <c:v>0.94</c:v>
                </c:pt>
                <c:pt idx="3">
                  <c:v>0.92</c:v>
                </c:pt>
                <c:pt idx="4">
                  <c:v>0.88</c:v>
                </c:pt>
                <c:pt idx="5">
                  <c:v>1</c:v>
                </c:pt>
                <c:pt idx="6">
                  <c:v>1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0.88</c:v>
                </c:pt>
                <c:pt idx="11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8-434F-9C15-FF5BB829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55654088"/>
        <c:axId val="155649776"/>
      </c:barChart>
      <c:dateAx>
        <c:axId val="155654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55649776"/>
        <c:crosses val="autoZero"/>
        <c:auto val="1"/>
        <c:lblOffset val="100"/>
        <c:baseTimeUnit val="months"/>
      </c:dateAx>
      <c:valAx>
        <c:axId val="15564977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65408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bg1">
              <a:lumMod val="65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>
                <a:solidFill>
                  <a:schemeClr val="bg1">
                    <a:lumMod val="65000"/>
                  </a:schemeClr>
                </a:solidFill>
              </a:rPr>
              <a:t>SPEND</a:t>
            </a:r>
          </a:p>
        </c:rich>
      </c:tx>
      <c:layout>
        <c:manualLayout>
          <c:xMode val="edge"/>
          <c:yMode val="edge"/>
          <c:x val="0.43287399130974552"/>
          <c:y val="3.565062388591800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30835032176051E-2"/>
          <c:y val="8.6790529136613823E-2"/>
          <c:w val="0.92906916496782399"/>
          <c:h val="0.80290022802267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GRAPH!$AK$2</c:f>
              <c:strCache>
                <c:ptCount val="1"/>
                <c:pt idx="0">
                  <c:v>SPEND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5A-475A-A4F4-4D08801781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5A-475A-A4F4-4D08801781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5A-475A-A4F4-4D08801781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5A-475A-A4F4-4D08801781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75A-475A-A4F4-4D08801781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75A-475A-A4F4-4D08801781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75A-475A-A4F4-4D08801781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75A-475A-A4F4-4D0880178164}"/>
              </c:ext>
            </c:extLst>
          </c:dPt>
          <c:dLbls>
            <c:numFmt formatCode="_ * #\,##0_)\ &quot;$&quot;_ ;_ * \(#\,##0\)\ &quot;$&quot;_ ;_ * &quot;-&quot;_)\ &quot;$&quot;_ ;_ @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GRAPH!$AJ$3:$AJ$14</c:f>
              <c:numCache>
                <c:formatCode>mmm\-yy</c:formatCode>
                <c:ptCount val="12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43118</c:v>
                </c:pt>
                <c:pt idx="11">
                  <c:v>43149</c:v>
                </c:pt>
              </c:numCache>
            </c:numRef>
          </c:cat>
          <c:val>
            <c:numRef>
              <c:f>GRAPH!$AK$3:$AK$14</c:f>
              <c:numCache>
                <c:formatCode>_("$"* #\ ##0.00_);_("$"* \(#\ ##0.00\);_("$"* "-"??_);_(@_)</c:formatCode>
                <c:ptCount val="12"/>
                <c:pt idx="0">
                  <c:v>800000</c:v>
                </c:pt>
                <c:pt idx="1">
                  <c:v>800000</c:v>
                </c:pt>
                <c:pt idx="2">
                  <c:v>800000</c:v>
                </c:pt>
                <c:pt idx="3">
                  <c:v>800000</c:v>
                </c:pt>
                <c:pt idx="4">
                  <c:v>800000</c:v>
                </c:pt>
                <c:pt idx="5">
                  <c:v>800000</c:v>
                </c:pt>
                <c:pt idx="6">
                  <c:v>800000</c:v>
                </c:pt>
                <c:pt idx="7">
                  <c:v>800000</c:v>
                </c:pt>
                <c:pt idx="8">
                  <c:v>800000</c:v>
                </c:pt>
                <c:pt idx="9">
                  <c:v>800000</c:v>
                </c:pt>
                <c:pt idx="10">
                  <c:v>800000</c:v>
                </c:pt>
                <c:pt idx="11">
                  <c:v>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75A-475A-A4F4-4D088017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55647424"/>
        <c:axId val="155651344"/>
      </c:barChart>
      <c:dateAx>
        <c:axId val="155647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55651344"/>
        <c:crosses val="autoZero"/>
        <c:auto val="1"/>
        <c:lblOffset val="100"/>
        <c:baseTimeUnit val="months"/>
      </c:dateAx>
      <c:valAx>
        <c:axId val="155651344"/>
        <c:scaling>
          <c:orientation val="minMax"/>
        </c:scaling>
        <c:delete val="0"/>
        <c:axPos val="l"/>
        <c:numFmt formatCode="_(&quot;$&quot;* #\ ##0.00_);_(&quot;$&quot;* \(#\ ##0.00\);_(&quot;$&quot;* &quot;-&quot;??_);_(@_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5564742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</a:rPr>
              <a:t>CYTD</a:t>
            </a:r>
            <a:r>
              <a:rPr lang="en-US" sz="1200" b="0" baseline="0">
                <a:solidFill>
                  <a:schemeClr val="bg1">
                    <a:lumMod val="50000"/>
                  </a:schemeClr>
                </a:solidFill>
              </a:rPr>
              <a:t> OTD</a:t>
            </a:r>
            <a:endParaRPr lang="en-US" sz="1200" b="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38062397618094557"/>
          <c:y val="0.8662279505564597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05353703678946"/>
          <c:y val="5.0728016539831932E-3"/>
          <c:w val="0.57195221404433982"/>
          <c:h val="0.8531350899573307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27D-4D72-9593-DAC8B4AE6139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27D-4D72-9593-DAC8B4AE6139}"/>
              </c:ext>
            </c:extLst>
          </c:dPt>
          <c:cat>
            <c:numRef>
              <c:f>GRAPH!$R$14</c:f>
              <c:numCache>
                <c:formatCode>mmm\-yy</c:formatCode>
                <c:ptCount val="1"/>
                <c:pt idx="0">
                  <c:v>43149</c:v>
                </c:pt>
              </c:numCache>
            </c:numRef>
          </c:cat>
          <c:val>
            <c:numRef>
              <c:f>GRAPH!$S$14:$T$14</c:f>
              <c:numCache>
                <c:formatCode>0%</c:formatCode>
                <c:ptCount val="2"/>
                <c:pt idx="0">
                  <c:v>0.73833333333333329</c:v>
                </c:pt>
                <c:pt idx="1">
                  <c:v>0.26166666666666671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D-4D72-9593-DAC8B4AE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FYTD SPEND</a:t>
            </a:r>
          </a:p>
        </c:rich>
      </c:tx>
      <c:layout>
        <c:manualLayout>
          <c:xMode val="edge"/>
          <c:yMode val="edge"/>
          <c:x val="0.17644333094726797"/>
          <c:y val="0.8670181952272116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2917680744452398E-2"/>
          <c:y val="6.4318681388219487E-2"/>
          <c:w val="0.66875876879026486"/>
          <c:h val="0.80617472227383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71D5-44B6-941B-C1BCD31C6A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1D5-44B6-941B-C1BCD31C6A6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D5-44B6-941B-C1BCD31C6A6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1D5-44B6-941B-C1BCD31C6A69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D5-44B6-941B-C1BCD31C6A69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1D5-44B6-941B-C1BCD31C6A69}"/>
              </c:ext>
            </c:extLst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1D5-44B6-941B-C1BCD31C6A69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1D5-44B6-941B-C1BCD31C6A69}"/>
              </c:ext>
            </c:extLst>
          </c:dPt>
          <c:cat>
            <c:numRef>
              <c:f>GRAPH!$AL$8:$AL$19</c:f>
              <c:numCache>
                <c:formatCode>mmm\-yy</c:formatCode>
                <c:ptCount val="12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43118</c:v>
                </c:pt>
                <c:pt idx="6">
                  <c:v>43149</c:v>
                </c:pt>
              </c:numCache>
            </c:numRef>
          </c:cat>
          <c:val>
            <c:numRef>
              <c:f>GRAPH!$AK$8:$AK$19</c:f>
              <c:numCache>
                <c:formatCode>_("$"* #\ ##0.00_);_("$"* \(#\ ##0.00\);_("$"* "-"??_);_(@_)</c:formatCode>
                <c:ptCount val="12"/>
                <c:pt idx="0">
                  <c:v>800000</c:v>
                </c:pt>
                <c:pt idx="1">
                  <c:v>800000</c:v>
                </c:pt>
                <c:pt idx="2">
                  <c:v>800000</c:v>
                </c:pt>
                <c:pt idx="3">
                  <c:v>800000</c:v>
                </c:pt>
                <c:pt idx="4">
                  <c:v>800000</c:v>
                </c:pt>
                <c:pt idx="5">
                  <c:v>800000</c:v>
                </c:pt>
                <c:pt idx="6">
                  <c:v>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D5-44B6-941B-C1BCD31C6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6MRA PPM</a:t>
            </a:r>
          </a:p>
        </c:rich>
      </c:tx>
      <c:layout>
        <c:manualLayout>
          <c:xMode val="edge"/>
          <c:yMode val="edge"/>
          <c:x val="0.38194524558970538"/>
          <c:y val="0.8626153811022561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660631166773746"/>
          <c:y val="4.4388550474167378E-2"/>
          <c:w val="0.68370415028911224"/>
          <c:h val="0.788888994092331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4F2-4739-8EB4-2B51A288DEAC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4F2-4739-8EB4-2B51A288DEAC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4F2-4739-8EB4-2B51A288DEA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4F2-4739-8EB4-2B51A288DEAC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4F2-4739-8EB4-2B51A288DEAC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4F2-4739-8EB4-2B51A288DEAC}"/>
              </c:ext>
            </c:extLst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4F2-4739-8EB4-2B51A288DEAC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4F2-4739-8EB4-2B51A288DEAC}"/>
              </c:ext>
            </c:extLst>
          </c:dPt>
          <c:cat>
            <c:numRef>
              <c:f>GRAPH!$W$8:$W$19</c:f>
              <c:numCache>
                <c:formatCode>mmm\-yy</c:formatCode>
                <c:ptCount val="12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43118</c:v>
                </c:pt>
                <c:pt idx="6">
                  <c:v>43149</c:v>
                </c:pt>
              </c:numCache>
            </c:numRef>
          </c:cat>
          <c:val>
            <c:numRef>
              <c:f>GRAPH!$V$8:$V$19</c:f>
              <c:numCache>
                <c:formatCode>0</c:formatCode>
                <c:ptCount val="12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F2-4739-8EB4-2B51A288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CYTD QTY RELIABILITY</a:t>
            </a:r>
          </a:p>
        </c:rich>
      </c:tx>
      <c:layout>
        <c:manualLayout>
          <c:xMode val="edge"/>
          <c:yMode val="edge"/>
          <c:x val="0.23401798081600672"/>
          <c:y val="0.8733629386014447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203111008477774"/>
          <c:y val="6.3239474314369021E-2"/>
          <c:w val="0.59942775452837305"/>
          <c:h val="0.8131770737960080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FC8-4F13-B3A3-1EE3DB0C260E}"/>
              </c:ext>
            </c:extLst>
          </c:dPt>
          <c:cat>
            <c:numRef>
              <c:f>GRAPH!$AB$14</c:f>
              <c:numCache>
                <c:formatCode>mmm\-yy</c:formatCode>
                <c:ptCount val="1"/>
                <c:pt idx="0">
                  <c:v>43149</c:v>
                </c:pt>
              </c:numCache>
            </c:numRef>
          </c:cat>
          <c:val>
            <c:numRef>
              <c:f>GRAPH!$AC$14:$AD$14</c:f>
              <c:numCache>
                <c:formatCode>0%</c:formatCode>
                <c:ptCount val="2"/>
                <c:pt idx="0">
                  <c:v>0.94333333333333347</c:v>
                </c:pt>
                <c:pt idx="1">
                  <c:v>5.6666666666666532E-2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8-4F13-B3A3-1EE3DB0C2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>
                <a:solidFill>
                  <a:schemeClr val="bg1">
                    <a:lumMod val="65000"/>
                  </a:schemeClr>
                </a:solidFill>
              </a:rPr>
              <a:t>ORDERBOOK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73428213094202"/>
          <c:y val="0.23789164629887566"/>
          <c:w val="0.75483663489432251"/>
          <c:h val="0.659771355638910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GRAPH!$AO$3:$AO$5</c:f>
              <c:numCache>
                <c:formatCode>mmm\-yy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GRAPH!$AP$3:$AP$5</c:f>
              <c:numCache>
                <c:formatCode>"$"#\ ##0;\-"$"#\ 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4-4C28-A1BA-B5CCB002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axId val="187054304"/>
        <c:axId val="187050384"/>
      </c:barChart>
      <c:lineChart>
        <c:grouping val="standard"/>
        <c:varyColors val="0"/>
        <c:ser>
          <c:idx val="1"/>
          <c:order val="1"/>
          <c:spPr>
            <a:ln w="5715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GRAPH!$AO$3:$AO$5</c:f>
              <c:numCache>
                <c:formatCode>mmm\-yy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GRAPH!$AQ$3:$AQ$5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4-4C28-A1BA-B5CCB002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7640"/>
        <c:axId val="187050776"/>
      </c:lineChart>
      <c:dateAx>
        <c:axId val="187047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87050776"/>
        <c:crosses val="autoZero"/>
        <c:auto val="1"/>
        <c:lblOffset val="100"/>
        <c:baseTimeUnit val="days"/>
      </c:dateAx>
      <c:valAx>
        <c:axId val="187050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>
                        <a:lumMod val="65000"/>
                      </a:schemeClr>
                    </a:solidFill>
                  </a:defRPr>
                </a:pPr>
                <a:r>
                  <a:rPr lang="en-US">
                    <a:solidFill>
                      <a:schemeClr val="bg1">
                        <a:lumMod val="65000"/>
                      </a:schemeClr>
                    </a:solidFill>
                  </a:rPr>
                  <a:t>UNITS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endParaRPr lang="fr-FR"/>
          </a:p>
        </c:txPr>
        <c:crossAx val="187047640"/>
        <c:crosses val="autoZero"/>
        <c:crossBetween val="between"/>
        <c:majorUnit val="100"/>
      </c:valAx>
      <c:valAx>
        <c:axId val="187050384"/>
        <c:scaling>
          <c:orientation val="minMax"/>
        </c:scaling>
        <c:delete val="0"/>
        <c:axPos val="r"/>
        <c:numFmt formatCode="&quot;$&quot;#\ ##0;\-&quot;$&quot;#\ 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187054304"/>
        <c:crosses val="max"/>
        <c:crossBetween val="between"/>
      </c:valAx>
      <c:dateAx>
        <c:axId val="1870543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705038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rPr>
              <a:t>SALES FORECAST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E32-4515-9C74-35B858C52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E32-4515-9C74-35B858C52F9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E32-4515-9C74-35B858C52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E32-4515-9C74-35B858C52F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E32-4515-9C74-35B858C52F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GRAPH!$AS$3:$AS$7</c:f>
              <c:numCache>
                <c:formatCode>mmm\-yy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GRAPH!$AT$3:$AT$7</c:f>
              <c:numCache>
                <c:formatCode>"$"#\ ##0;\-"$"#\ 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32-4515-9C74-35B858C5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49600"/>
        <c:axId val="187051952"/>
      </c:barChart>
      <c:dateAx>
        <c:axId val="18704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87051952"/>
        <c:crosses val="autoZero"/>
        <c:auto val="1"/>
        <c:lblOffset val="100"/>
        <c:baseTimeUnit val="days"/>
      </c:dateAx>
      <c:valAx>
        <c:axId val="187051952"/>
        <c:scaling>
          <c:orientation val="minMax"/>
        </c:scaling>
        <c:delete val="0"/>
        <c:axPos val="l"/>
        <c:numFmt formatCode="&quot;$&quot;#\ ##0;\-&quot;$&quot;#\ 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87049600"/>
        <c:crosses val="autoZero"/>
        <c:crossBetween val="between"/>
        <c:majorUnit val="40000000"/>
        <c:dispUnits>
          <c:builtInUnit val="millions"/>
          <c:dispUnitsLbl>
            <c:layout>
              <c:manualLayout>
                <c:xMode val="edge"/>
                <c:yMode val="edge"/>
                <c:x val="2.2371364653243849E-2"/>
                <c:y val="0.38912714941383103"/>
              </c:manualLayout>
            </c:layout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fr-FR"/>
              </a:p>
            </c:txPr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SCORECARD</a:t>
            </a:r>
          </a:p>
        </c:rich>
      </c:tx>
      <c:layout>
        <c:manualLayout>
          <c:xMode val="edge"/>
          <c:yMode val="edge"/>
          <c:x val="1.8836069220161043E-2"/>
          <c:y val="2.29226361031518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441736118484643"/>
          <c:y val="0.22460381418550404"/>
          <c:w val="0.22942215390585213"/>
          <c:h val="0.66503347884421971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strRef>
              <c:f>GRAPH!$AV$3:$AV$6</c:f>
              <c:strCache>
                <c:ptCount val="4"/>
                <c:pt idx="0">
                  <c:v>Quality</c:v>
                </c:pt>
                <c:pt idx="1">
                  <c:v>Delivery</c:v>
                </c:pt>
                <c:pt idx="2">
                  <c:v>Costs</c:v>
                </c:pt>
                <c:pt idx="3">
                  <c:v>General</c:v>
                </c:pt>
              </c:strCache>
            </c:strRef>
          </c:cat>
          <c:val>
            <c:numRef>
              <c:f>GRAPH!$AX$3:$AX$6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95-4BEB-92E6-E7E7724B5E86}"/>
            </c:ext>
          </c:extLst>
        </c:ser>
        <c:ser>
          <c:idx val="1"/>
          <c:order val="1"/>
          <c:spPr>
            <a:solidFill>
              <a:schemeClr val="accent1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6.4451184390198632E-2"/>
                  <c:y val="-0.32934336199332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104229309919211E-2"/>
                      <c:h val="0.138353457000204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F95-4BEB-92E6-E7E7724B5E86}"/>
                </c:ext>
              </c:extLst>
            </c:dLbl>
            <c:dLbl>
              <c:idx val="1"/>
              <c:layout>
                <c:manualLayout>
                  <c:x val="0.12024894541840164"/>
                  <c:y val="0.105152350221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5-4BEB-92E6-E7E7724B5E86}"/>
                </c:ext>
              </c:extLst>
            </c:dLbl>
            <c:dLbl>
              <c:idx val="2"/>
              <c:layout>
                <c:manualLayout>
                  <c:x val="6.2773568634530166E-2"/>
                  <c:y val="0.30449467496096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5-4BEB-92E6-E7E7724B5E86}"/>
                </c:ext>
              </c:extLst>
            </c:dLbl>
            <c:dLbl>
              <c:idx val="3"/>
              <c:layout>
                <c:manualLayout>
                  <c:x val="-0.12118689502250535"/>
                  <c:y val="9.8031739979983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5-4BEB-92E6-E7E7724B5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GRAPH!$AV$3:$AV$6</c:f>
              <c:strCache>
                <c:ptCount val="4"/>
                <c:pt idx="0">
                  <c:v>Quality</c:v>
                </c:pt>
                <c:pt idx="1">
                  <c:v>Delivery</c:v>
                </c:pt>
                <c:pt idx="2">
                  <c:v>Costs</c:v>
                </c:pt>
                <c:pt idx="3">
                  <c:v>General</c:v>
                </c:pt>
              </c:strCache>
            </c:strRef>
          </c:cat>
          <c:val>
            <c:numRef>
              <c:f>GRAPH!$AW$3:$AW$6</c:f>
              <c:numCache>
                <c:formatCode>0%</c:formatCode>
                <c:ptCount val="4"/>
                <c:pt idx="0">
                  <c:v>1</c:v>
                </c:pt>
                <c:pt idx="1">
                  <c:v>0.3</c:v>
                </c:pt>
                <c:pt idx="2">
                  <c:v>0.56999999999999995</c:v>
                </c:pt>
                <c:pt idx="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95-4BEB-92E6-E7E7724B5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46856"/>
        <c:axId val="187047248"/>
      </c:radarChart>
      <c:catAx>
        <c:axId val="1870468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87047248"/>
        <c:crosses val="autoZero"/>
        <c:auto val="1"/>
        <c:lblAlgn val="ctr"/>
        <c:lblOffset val="100"/>
        <c:noMultiLvlLbl val="0"/>
      </c:catAx>
      <c:valAx>
        <c:axId val="187047248"/>
        <c:scaling>
          <c:orientation val="minMax"/>
        </c:scaling>
        <c:delete val="1"/>
        <c:axPos val="l"/>
        <c:numFmt formatCode="0%" sourceLinked="1"/>
        <c:majorTickMark val="cross"/>
        <c:minorTickMark val="none"/>
        <c:tickLblPos val="nextTo"/>
        <c:crossAx val="187046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image" Target="../media/image3.png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hyperlink" Target="http://www.google.ca/url?sa=i&amp;rct=j&amp;q=&amp;esrc=s&amp;source=images&amp;cd=&amp;cad=rja&amp;uact=8&amp;ved=0ahUKEwixnfqRkcbWAhUFwWMKHf-IAc0QjRwIBw&amp;url=http://freeflaticons.com/shopping-flat-icons/ontime-truck-ontime-delivery-truck-flat-icons&amp;psig=AFQjCNG9nPwx0Eexs8IBftaHMlW_e7x-kQ&amp;ust=1506628087889660" TargetMode="External"/><Relationship Id="rId12" Type="http://schemas.openxmlformats.org/officeDocument/2006/relationships/hyperlink" Target="http://www.google.ca/url?sa=i&amp;rct=j&amp;q=&amp;esrc=s&amp;source=images&amp;cd=&amp;cad=rja&amp;uact=8&amp;ved=0ahUKEwjhwffuk8bWAhVL2WMKHZ10DMAQjRwIBw&amp;url=http://lacasamorett.com/foxgallery/certified-icon-png.html&amp;psig=AFQjCNF2tLrI4KL5EjtA9bbJCplSWpXlDQ&amp;ust=1506628776112766" TargetMode="External"/><Relationship Id="rId17" Type="http://schemas.openxmlformats.org/officeDocument/2006/relationships/chart" Target="../charts/chart10.xml"/><Relationship Id="rId2" Type="http://schemas.openxmlformats.org/officeDocument/2006/relationships/chart" Target="../charts/chart2.xml"/><Relationship Id="rId16" Type="http://schemas.openxmlformats.org/officeDocument/2006/relationships/chart" Target="../charts/chart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7.xml"/><Relationship Id="rId5" Type="http://schemas.openxmlformats.org/officeDocument/2006/relationships/chart" Target="../charts/chart5.xml"/><Relationship Id="rId15" Type="http://schemas.openxmlformats.org/officeDocument/2006/relationships/image" Target="../media/image4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hyperlink" Target="https://www.google.ca/url?sa=i&amp;rct=j&amp;q=&amp;esrc=s&amp;source=images&amp;cd=&amp;cad=rja&amp;uact=8&amp;ved=0ahUKEwiN1LWNksbWAhVD1mMKHWY-CsYQjRwIBw&amp;url=https://thenounproject.com/term/spend/986411/&amp;psig=AFQjCNGb2LeGJJ39zDP1IXJRyIaH_akmNg&amp;ust=1506628335723760" TargetMode="External"/><Relationship Id="rId1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9526</xdr:rowOff>
    </xdr:from>
    <xdr:to>
      <xdr:col>16</xdr:col>
      <xdr:colOff>1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11906</xdr:rowOff>
    </xdr:from>
    <xdr:to>
      <xdr:col>16</xdr:col>
      <xdr:colOff>0</xdr:colOff>
      <xdr:row>40</xdr:row>
      <xdr:rowOff>152398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101601</xdr:colOff>
      <xdr:row>25</xdr:row>
      <xdr:rowOff>31750</xdr:rowOff>
    </xdr:from>
    <xdr:to>
      <xdr:col>26</xdr:col>
      <xdr:colOff>11907</xdr:colOff>
      <xdr:row>40</xdr:row>
      <xdr:rowOff>179917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104776</xdr:colOff>
      <xdr:row>5</xdr:row>
      <xdr:rowOff>9525</xdr:rowOff>
    </xdr:from>
    <xdr:to>
      <xdr:col>26</xdr:col>
      <xdr:colOff>11908</xdr:colOff>
      <xdr:row>24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216693</xdr:colOff>
      <xdr:row>17</xdr:row>
      <xdr:rowOff>66674</xdr:rowOff>
    </xdr:from>
    <xdr:to>
      <xdr:col>8</xdr:col>
      <xdr:colOff>323848</xdr:colOff>
      <xdr:row>26</xdr:row>
      <xdr:rowOff>57149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11907</xdr:colOff>
      <xdr:row>17</xdr:row>
      <xdr:rowOff>11906</xdr:rowOff>
    </xdr:from>
    <xdr:to>
      <xdr:col>4</xdr:col>
      <xdr:colOff>357189</xdr:colOff>
      <xdr:row>26</xdr:row>
      <xdr:rowOff>142875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48417</xdr:colOff>
      <xdr:row>18</xdr:row>
      <xdr:rowOff>111918</xdr:rowOff>
    </xdr:from>
    <xdr:to>
      <xdr:col>6</xdr:col>
      <xdr:colOff>561974</xdr:colOff>
      <xdr:row>21</xdr:row>
      <xdr:rowOff>45243</xdr:rowOff>
    </xdr:to>
    <xdr:pic>
      <xdr:nvPicPr>
        <xdr:cNvPr id="26" name="irc_mi" descr="Résultats de recherche d'images pour « on time delivery icon »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2292" y="3556793"/>
          <a:ext cx="51355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529314</xdr:colOff>
      <xdr:row>18</xdr:row>
      <xdr:rowOff>124479</xdr:rowOff>
    </xdr:from>
    <xdr:to>
      <xdr:col>2</xdr:col>
      <xdr:colOff>431793</xdr:colOff>
      <xdr:row>21</xdr:row>
      <xdr:rowOff>36398</xdr:rowOff>
    </xdr:to>
    <xdr:pic>
      <xdr:nvPicPr>
        <xdr:cNvPr id="28" name="irc_mi" descr="Résultats de recherche d'images pour « SPEND icon »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377" y="3565385"/>
          <a:ext cx="485885" cy="483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150812</xdr:colOff>
      <xdr:row>17</xdr:row>
      <xdr:rowOff>103187</xdr:rowOff>
    </xdr:from>
    <xdr:to>
      <xdr:col>11</xdr:col>
      <xdr:colOff>476249</xdr:colOff>
      <xdr:row>27</xdr:row>
      <xdr:rowOff>100806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380998</xdr:colOff>
      <xdr:row>19</xdr:row>
      <xdr:rowOff>7936</xdr:rowOff>
    </xdr:from>
    <xdr:to>
      <xdr:col>10</xdr:col>
      <xdr:colOff>314323</xdr:colOff>
      <xdr:row>21</xdr:row>
      <xdr:rowOff>141285</xdr:rowOff>
    </xdr:to>
    <xdr:pic>
      <xdr:nvPicPr>
        <xdr:cNvPr id="31" name="irc_mi" descr="Résultats de recherche d'images pour « QUALITY ICON »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998" y="3643311"/>
          <a:ext cx="52070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425032</xdr:colOff>
      <xdr:row>17</xdr:row>
      <xdr:rowOff>34774</xdr:rowOff>
    </xdr:from>
    <xdr:to>
      <xdr:col>15</xdr:col>
      <xdr:colOff>499115</xdr:colOff>
      <xdr:row>27</xdr:row>
      <xdr:rowOff>11755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13</xdr:col>
      <xdr:colOff>187060</xdr:colOff>
      <xdr:row>18</xdr:row>
      <xdr:rowOff>1435</xdr:rowOff>
    </xdr:from>
    <xdr:to>
      <xdr:col>14</xdr:col>
      <xdr:colOff>245269</xdr:colOff>
      <xdr:row>21</xdr:row>
      <xdr:rowOff>68110</xdr:rowOff>
    </xdr:to>
    <xdr:pic>
      <xdr:nvPicPr>
        <xdr:cNvPr id="35" name="detail-icon-img" descr="buyer, client, customer, intermediate, management, meeting, seller ico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560" y="3446310"/>
          <a:ext cx="64558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</xdr:colOff>
      <xdr:row>28</xdr:row>
      <xdr:rowOff>1</xdr:rowOff>
    </xdr:from>
    <xdr:to>
      <xdr:col>34</xdr:col>
      <xdr:colOff>523875</xdr:colOff>
      <xdr:row>41</xdr:row>
      <xdr:rowOff>11907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23813</xdr:colOff>
      <xdr:row>5</xdr:row>
      <xdr:rowOff>35718</xdr:rowOff>
    </xdr:from>
    <xdr:to>
      <xdr:col>36</xdr:col>
      <xdr:colOff>450056</xdr:colOff>
      <xdr:row>16</xdr:row>
      <xdr:rowOff>4763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23813</xdr:colOff>
      <xdr:row>17</xdr:row>
      <xdr:rowOff>1</xdr:rowOff>
    </xdr:from>
    <xdr:to>
      <xdr:col>36</xdr:col>
      <xdr:colOff>226217</xdr:colOff>
      <xdr:row>27</xdr:row>
      <xdr:rowOff>11906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0.35227</cdr:x>
      <cdr:y>0.45601</cdr:y>
    </cdr:from>
    <cdr:to>
      <cdr:x>0.67727</cdr:x>
      <cdr:y>0.70175</cdr:y>
    </cdr:to>
    <cdr:sp macro="" textlink="GRAPH!$S$14">
      <cdr:nvSpPr>
        <cdr:cNvPr id="2" name="TextBox 1"/>
        <cdr:cNvSpPr txBox="1"/>
      </cdr:nvSpPr>
      <cdr:spPr>
        <a:xfrm xmlns:a="http://schemas.openxmlformats.org/drawingml/2006/main">
          <a:off x="869880" y="721020"/>
          <a:ext cx="802540" cy="388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4D8C9BD3-9D37-4763-8563-DDA2ABD3CB9A}" type="TxLink">
            <a:rPr lang="en-US" sz="1600" b="1" i="0" u="none" strike="noStrike">
              <a:solidFill>
                <a:schemeClr val="accent1"/>
              </a:solidFill>
              <a:latin typeface="Calibri"/>
            </a:rPr>
            <a:pPr algn="ctr"/>
            <a:t>74%</a:t>
          </a:fld>
          <a:endParaRPr lang="en-US" sz="1600" b="1">
            <a:solidFill>
              <a:schemeClr val="accent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0.1202</cdr:x>
      <cdr:y>0.48332</cdr:y>
    </cdr:from>
    <cdr:to>
      <cdr:x>0.62921</cdr:x>
      <cdr:y>0.66041</cdr:y>
    </cdr:to>
    <cdr:sp macro="" textlink="GRAPH!$AM$14">
      <cdr:nvSpPr>
        <cdr:cNvPr id="2" name="TextBox 1"/>
        <cdr:cNvSpPr txBox="1"/>
      </cdr:nvSpPr>
      <cdr:spPr>
        <a:xfrm xmlns:a="http://schemas.openxmlformats.org/drawingml/2006/main">
          <a:off x="251882" y="840157"/>
          <a:ext cx="1066630" cy="307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B234B-858E-4886-B732-10BCEF7F80E2}" type="TxLink">
            <a:rPr lang="en-US" sz="1400" b="1" i="0" u="none" strike="noStrike">
              <a:solidFill>
                <a:schemeClr val="accent1"/>
              </a:solidFill>
              <a:latin typeface="Calibri"/>
            </a:rPr>
            <a:pPr/>
            <a:t> 9 600 000  $ </a:t>
          </a:fld>
          <a:endParaRPr lang="en-US" sz="1400" b="1">
            <a:solidFill>
              <a:schemeClr val="accent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0.3721</cdr:x>
      <cdr:y>0.51482</cdr:y>
    </cdr:from>
    <cdr:to>
      <cdr:x>0.68975</cdr:x>
      <cdr:y>0.69714</cdr:y>
    </cdr:to>
    <cdr:sp macro="" textlink="GRAPH!$AH$14">
      <cdr:nvSpPr>
        <cdr:cNvPr id="2" name="TextBox 1"/>
        <cdr:cNvSpPr txBox="1"/>
      </cdr:nvSpPr>
      <cdr:spPr>
        <a:xfrm xmlns:a="http://schemas.openxmlformats.org/drawingml/2006/main">
          <a:off x="776790" y="922303"/>
          <a:ext cx="663114" cy="326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5F07982-5E08-4795-982C-44583C00FF6D}" type="TxLink">
            <a:rPr lang="en-US" sz="1400" b="1" i="0" u="none" strike="noStrike">
              <a:solidFill>
                <a:schemeClr val="accent1"/>
              </a:solidFill>
              <a:latin typeface="Calibri"/>
            </a:rPr>
            <a:pPr algn="ctr"/>
            <a:t>1068</a:t>
          </a:fld>
          <a:endParaRPr lang="en-US" sz="1400" b="1">
            <a:solidFill>
              <a:schemeClr val="accent1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0.33297</cdr:x>
      <cdr:y>0.51325</cdr:y>
    </cdr:from>
    <cdr:to>
      <cdr:x>0.67265</cdr:x>
      <cdr:y>0.70697</cdr:y>
    </cdr:to>
    <cdr:sp macro="" textlink="GRAPH!$AC$14">
      <cdr:nvSpPr>
        <cdr:cNvPr id="2" name="TextBox 1"/>
        <cdr:cNvSpPr txBox="1"/>
      </cdr:nvSpPr>
      <cdr:spPr>
        <a:xfrm xmlns:a="http://schemas.openxmlformats.org/drawingml/2006/main">
          <a:off x="811209" y="897485"/>
          <a:ext cx="827557" cy="338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633A3BC-6506-4A13-AA71-EB7DA89CB0E1}" type="TxLink">
            <a:rPr lang="en-US" sz="1600" b="1" i="0" u="none" strike="noStrike">
              <a:solidFill>
                <a:schemeClr val="accent1"/>
              </a:solidFill>
              <a:latin typeface="Calibri"/>
            </a:rPr>
            <a:pPr algn="ctr"/>
            <a:t>94%</a:t>
          </a:fld>
          <a:endParaRPr lang="en-US" sz="1600" b="1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17021</xdr:colOff>
      <xdr:row>0</xdr:row>
      <xdr:rowOff>132960</xdr:rowOff>
    </xdr:from>
    <xdr:to>
      <xdr:col>2</xdr:col>
      <xdr:colOff>930275</xdr:colOff>
      <xdr:row>1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744919-6B85-4745-B612-9903B2A5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46" y="132960"/>
          <a:ext cx="1961004" cy="9465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2451100</xdr:colOff>
      <xdr:row>1</xdr:row>
      <xdr:rowOff>61144</xdr:rowOff>
    </xdr:from>
    <xdr:to>
      <xdr:col>9</xdr:col>
      <xdr:colOff>12699</xdr:colOff>
      <xdr:row>5</xdr:row>
      <xdr:rowOff>219503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C65299C-F59B-DA4E-84CA-3E74C518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700" y="251644"/>
          <a:ext cx="2222499" cy="1072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chr1san/Desktop/Purchasing%20Templates/SUPPLIER%20PPAP&amp;%20QUALITY%20CRITERIA%20(COPQ)/SUPPLIER%20QUALIFICATION%20PROCESS/Suppliers%20Evaluation%20form%20V1.4%20-(C.Santoro%20review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hr1san/AppData/Local/Microsoft/Windows/Temporary%20Internet%20Files/Content.Outlook/F01CVMK8/Suppliers%20Evaluation%20form%20V1.4%20-(HYPRO%20April%2020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hr1san/AppData/Local/Microsoft/Windows/Temporary%2520Internet%2520Files/Content.Outlook/F01CVMK8/Suppliers%2520Evaluation%2520form%2520V1.4%2520-(HYPRO%2520April%25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AG-PR-F-003-GenPerformance"/>
      <sheetName val="-"/>
    </sheetNames>
    <sheetDataSet>
      <sheetData sheetId="0"/>
      <sheetData sheetId="1">
        <row r="2">
          <cell r="R2" t="str">
            <v>Better than expected</v>
          </cell>
          <cell r="S2">
            <v>1</v>
          </cell>
        </row>
        <row r="3">
          <cell r="R3" t="str">
            <v>Average</v>
          </cell>
          <cell r="S3">
            <v>0.75</v>
          </cell>
        </row>
        <row r="4">
          <cell r="R4" t="str">
            <v>Worse than expected</v>
          </cell>
          <cell r="S4">
            <v>0</v>
          </cell>
        </row>
        <row r="6">
          <cell r="R6" t="str">
            <v>Compliant</v>
          </cell>
          <cell r="S6">
            <v>1</v>
          </cell>
        </row>
        <row r="7">
          <cell r="R7" t="str">
            <v>Average</v>
          </cell>
          <cell r="S7">
            <v>0.75</v>
          </cell>
        </row>
        <row r="8">
          <cell r="R8" t="str">
            <v>Mininal</v>
          </cell>
          <cell r="S8">
            <v>0.25</v>
          </cell>
        </row>
        <row r="9">
          <cell r="R9" t="str">
            <v>no 8D structure</v>
          </cell>
          <cell r="S9">
            <v>0</v>
          </cell>
        </row>
        <row r="11">
          <cell r="R11" t="str">
            <v>100% on time</v>
          </cell>
          <cell r="S11">
            <v>1</v>
          </cell>
        </row>
        <row r="12">
          <cell r="R12" t="str">
            <v>90% on time</v>
          </cell>
          <cell r="S12">
            <v>0.75</v>
          </cell>
        </row>
        <row r="13">
          <cell r="R13" t="str">
            <v>80% on time</v>
          </cell>
          <cell r="S13">
            <v>0.25</v>
          </cell>
        </row>
        <row r="14">
          <cell r="R14" t="str">
            <v>Less</v>
          </cell>
          <cell r="S14">
            <v>0</v>
          </cell>
        </row>
        <row r="16">
          <cell r="R16" t="str">
            <v>On time</v>
          </cell>
          <cell r="S16">
            <v>1</v>
          </cell>
        </row>
        <row r="17">
          <cell r="R17" t="str">
            <v>1 week delay</v>
          </cell>
          <cell r="S17">
            <v>0.75</v>
          </cell>
        </row>
        <row r="18">
          <cell r="R18" t="str">
            <v>2 weeks delay</v>
          </cell>
          <cell r="S18">
            <v>0.25</v>
          </cell>
        </row>
        <row r="19">
          <cell r="R19" t="str">
            <v>more</v>
          </cell>
          <cell r="S19">
            <v>0</v>
          </cell>
        </row>
        <row r="21">
          <cell r="R21" t="str">
            <v>Yes</v>
          </cell>
          <cell r="S21">
            <v>1</v>
          </cell>
        </row>
        <row r="22">
          <cell r="R22" t="str">
            <v>No</v>
          </cell>
          <cell r="S2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amso">
      <a:dk1>
        <a:srgbClr val="000000"/>
      </a:dk1>
      <a:lt1>
        <a:sysClr val="window" lastClr="FFFFFF"/>
      </a:lt1>
      <a:dk2>
        <a:srgbClr val="000000"/>
      </a:dk2>
      <a:lt2>
        <a:srgbClr val="DFDFDF"/>
      </a:lt2>
      <a:accent1>
        <a:srgbClr val="0057B8"/>
      </a:accent1>
      <a:accent2>
        <a:srgbClr val="000000"/>
      </a:accent2>
      <a:accent3>
        <a:srgbClr val="474746"/>
      </a:accent3>
      <a:accent4>
        <a:srgbClr val="777877"/>
      </a:accent4>
      <a:accent5>
        <a:srgbClr val="B2B3B2"/>
      </a:accent5>
      <a:accent6>
        <a:srgbClr val="213D67"/>
      </a:accent6>
      <a:hlink>
        <a:srgbClr val="0057B8"/>
      </a:hlink>
      <a:folHlink>
        <a:srgbClr val="213D6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2"/>
  <sheetViews>
    <sheetView showGridLines="0" tabSelected="1" zoomScale="80" zoomScaleNormal="80" workbookViewId="0">
      <selection activeCell="O3" sqref="O3"/>
    </sheetView>
  </sheetViews>
  <sheetFormatPr baseColWidth="10" defaultColWidth="9.1640625" defaultRowHeight="15" x14ac:dyDescent="0.2"/>
  <cols>
    <col min="1" max="1" width="1.83203125" customWidth="1"/>
    <col min="2" max="26" width="8.6640625" customWidth="1"/>
    <col min="27" max="27" width="1.6640625" customWidth="1"/>
    <col min="28" max="38" width="8.6640625" customWidth="1"/>
    <col min="40" max="40" width="1.83203125" customWidth="1"/>
  </cols>
  <sheetData>
    <row r="1" spans="1:40" ht="15" customHeight="1" x14ac:dyDescent="0.2">
      <c r="B1" s="5"/>
      <c r="C1" s="5"/>
      <c r="P1" s="5"/>
      <c r="S1" s="160" t="s">
        <v>25</v>
      </c>
      <c r="T1" s="160"/>
      <c r="U1" s="160"/>
      <c r="V1" s="160"/>
      <c r="W1" s="160"/>
      <c r="X1" s="160"/>
      <c r="AG1" s="159">
        <v>1118</v>
      </c>
      <c r="AH1" s="159"/>
      <c r="AI1" s="159"/>
      <c r="AJ1" s="159"/>
      <c r="AK1" s="159"/>
      <c r="AL1" s="159"/>
      <c r="AM1" s="159"/>
    </row>
    <row r="2" spans="1:40" ht="15" customHeight="1" x14ac:dyDescent="0.25">
      <c r="B2" s="158" t="str">
        <f t="array" ref="B2">INDEX(GRAPH!F2:G49,MATCH('COVER PAGE'!$AI$3,GRAPH!$D$2:$D$49,0),0)</f>
        <v>FY 2017-2018</v>
      </c>
      <c r="C2" s="158"/>
      <c r="D2" s="158">
        <f>INDEX(GRAPH!$C$2:$C$119,MATCH('COVER PAGE'!$AG$1,GRAPH!$A$2:$A$119,0),0)</f>
        <v>0</v>
      </c>
      <c r="E2" s="158"/>
      <c r="F2" s="158"/>
      <c r="S2" s="160"/>
      <c r="T2" s="160"/>
      <c r="U2" s="160"/>
      <c r="V2" s="160"/>
      <c r="W2" s="160"/>
      <c r="X2" s="160"/>
      <c r="AG2" s="159"/>
      <c r="AH2" s="159"/>
      <c r="AI2" s="159"/>
      <c r="AJ2" s="159"/>
      <c r="AK2" s="159"/>
      <c r="AL2" s="159"/>
      <c r="AM2" s="159"/>
    </row>
    <row r="3" spans="1:40" ht="15" customHeight="1" x14ac:dyDescent="0.25">
      <c r="B3" s="158" t="str">
        <f t="array" ref="B3">INDEX(GRAPH!$E$2:$E$49,MATCH('COVER PAGE'!$AI$3,GRAPH!$D$2:$D$49,0),0)</f>
        <v>Q2</v>
      </c>
      <c r="C3" s="158"/>
      <c r="D3" s="158">
        <f>INDEX(GRAPH!$B$2:$B$119,MATCH('COVER PAGE'!$AG$1,GRAPH!$A$2:$A$119,0),0)</f>
        <v>0</v>
      </c>
      <c r="E3" s="158"/>
      <c r="F3" s="158"/>
      <c r="G3" s="5"/>
      <c r="Q3" s="5"/>
      <c r="S3" s="160"/>
      <c r="T3" s="160"/>
      <c r="U3" s="160"/>
      <c r="V3" s="160"/>
      <c r="W3" s="160"/>
      <c r="X3" s="160"/>
      <c r="Z3" s="5"/>
      <c r="AA3" s="5"/>
      <c r="AB3" s="5"/>
      <c r="AC3" s="5"/>
      <c r="AG3" s="5"/>
      <c r="AH3" s="5"/>
      <c r="AI3" s="161">
        <v>42948</v>
      </c>
      <c r="AJ3" s="161"/>
      <c r="AK3" s="161"/>
      <c r="AL3" s="5"/>
      <c r="AM3" s="5"/>
    </row>
    <row r="4" spans="1:40" ht="15" customHeight="1" x14ac:dyDescent="0.25"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160"/>
      <c r="T4" s="160"/>
      <c r="U4" s="160"/>
      <c r="V4" s="160"/>
      <c r="W4" s="160"/>
      <c r="X4" s="160"/>
      <c r="Z4" s="5"/>
      <c r="AA4" s="5"/>
      <c r="AB4" s="5"/>
      <c r="AC4" s="5"/>
      <c r="AD4" s="14"/>
      <c r="AE4" s="14"/>
      <c r="AF4" s="14"/>
      <c r="AG4" s="5"/>
      <c r="AH4" s="5"/>
      <c r="AI4" s="161"/>
      <c r="AJ4" s="161"/>
      <c r="AK4" s="161"/>
      <c r="AL4" s="5"/>
      <c r="AM4" s="5"/>
    </row>
    <row r="5" spans="1:40" ht="9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s="19" customFormat="1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8"/>
      <c r="S6" s="18"/>
      <c r="T6" s="18"/>
      <c r="U6" s="9"/>
      <c r="V6" s="9"/>
      <c r="W6" s="9"/>
      <c r="X6" s="9"/>
      <c r="Y6" s="9"/>
      <c r="Z6" s="9"/>
      <c r="AA6" s="9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9"/>
    </row>
    <row r="7" spans="1:40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"/>
      <c r="S7" s="8"/>
      <c r="T7" s="8"/>
      <c r="U7" s="4"/>
      <c r="V7" s="4"/>
      <c r="W7" s="4"/>
      <c r="X7" s="4"/>
      <c r="Y7" s="4"/>
      <c r="Z7" s="4"/>
      <c r="AA7" s="4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"/>
    </row>
    <row r="8" spans="1:40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8"/>
      <c r="T8" s="8"/>
      <c r="U8" s="4"/>
      <c r="V8" s="4"/>
      <c r="W8" s="4"/>
      <c r="X8" s="4"/>
      <c r="Y8" s="4"/>
      <c r="Z8" s="4"/>
      <c r="AA8" s="4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"/>
    </row>
    <row r="9" spans="1:40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"/>
    </row>
    <row r="10" spans="1:4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"/>
    </row>
    <row r="11" spans="1:4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"/>
    </row>
    <row r="12" spans="1:40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"/>
    </row>
    <row r="13" spans="1:4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4"/>
    </row>
    <row r="14" spans="1:4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"/>
    </row>
    <row r="15" spans="1:4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4"/>
    </row>
    <row r="16" spans="1:40" ht="27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"/>
    </row>
    <row r="17" spans="1:40" ht="9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"/>
    </row>
    <row r="19" spans="1:40" ht="15" customHeight="1" x14ac:dyDescent="0.2">
      <c r="A19" s="4"/>
      <c r="B19" s="5"/>
      <c r="C19" s="5"/>
      <c r="D19" s="5"/>
      <c r="E19" s="5"/>
      <c r="F19" s="5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  <c r="AC19" s="5"/>
      <c r="AD19" s="5"/>
      <c r="AE19" s="5"/>
      <c r="AF19" s="5"/>
      <c r="AG19" s="5"/>
      <c r="AH19" s="5"/>
      <c r="AI19" s="11"/>
      <c r="AJ19" s="11"/>
      <c r="AK19" s="11"/>
      <c r="AL19" s="11"/>
      <c r="AM19" s="11"/>
      <c r="AN19" s="16"/>
    </row>
    <row r="20" spans="1:40" ht="15" customHeight="1" x14ac:dyDescent="0.2">
      <c r="A20" s="4"/>
      <c r="B20" s="5"/>
      <c r="C20" s="5"/>
      <c r="D20" s="5"/>
      <c r="E20" s="5"/>
      <c r="F20" s="5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  <c r="AC20" s="5"/>
      <c r="AD20" s="5"/>
      <c r="AE20" s="5"/>
      <c r="AF20" s="5"/>
      <c r="AG20" s="5"/>
      <c r="AH20" s="5"/>
      <c r="AI20" s="11"/>
      <c r="AJ20" s="11"/>
      <c r="AK20" s="11"/>
      <c r="AL20" s="11"/>
      <c r="AM20" s="11"/>
      <c r="AN20" s="16"/>
    </row>
    <row r="21" spans="1:40" ht="15" customHeight="1" x14ac:dyDescent="0.2">
      <c r="A21" s="4"/>
      <c r="B21" s="5"/>
      <c r="C21" s="5"/>
      <c r="D21" s="5"/>
      <c r="E21" s="5"/>
      <c r="F21" s="5"/>
      <c r="H21" s="11"/>
      <c r="I21" s="11"/>
      <c r="J21" s="11"/>
      <c r="K21" s="11"/>
      <c r="L21" s="11"/>
      <c r="M21" s="11"/>
      <c r="N21" s="11"/>
      <c r="O21" s="11"/>
      <c r="P21" s="1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  <c r="AC21" s="5"/>
      <c r="AD21" s="5"/>
      <c r="AE21" s="5"/>
      <c r="AF21" s="5"/>
      <c r="AG21" s="5"/>
      <c r="AH21" s="5"/>
      <c r="AJ21" s="11"/>
      <c r="AK21" s="11"/>
      <c r="AL21" s="11"/>
      <c r="AM21" s="11"/>
      <c r="AN21" s="16"/>
    </row>
    <row r="22" spans="1:40" ht="15" customHeight="1" x14ac:dyDescent="0.2">
      <c r="A22" s="4"/>
      <c r="B22" s="5"/>
      <c r="C22" s="5"/>
      <c r="D22" s="5"/>
      <c r="E22" s="5"/>
      <c r="F22" s="5"/>
      <c r="H22" s="12"/>
      <c r="I22" s="12"/>
      <c r="J22" s="12"/>
      <c r="K22" s="12"/>
      <c r="L22" s="12"/>
      <c r="M22" s="12"/>
      <c r="N22" s="12"/>
      <c r="O22" s="12"/>
      <c r="P22" s="12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"/>
      <c r="AC22" s="5"/>
      <c r="AD22" s="5"/>
      <c r="AE22" s="5"/>
      <c r="AF22" s="5"/>
      <c r="AG22" s="5"/>
      <c r="AH22" s="5"/>
      <c r="AJ22" s="12"/>
      <c r="AL22" s="12"/>
      <c r="AM22" s="12"/>
      <c r="AN22" s="17"/>
    </row>
    <row r="23" spans="1:40" ht="15" customHeight="1" x14ac:dyDescent="0.2">
      <c r="A23" s="4"/>
      <c r="B23" s="5"/>
      <c r="C23" s="5"/>
      <c r="D23" s="5"/>
      <c r="E23" s="5"/>
      <c r="H23" s="12"/>
      <c r="I23" s="12"/>
      <c r="J23" s="12"/>
      <c r="K23" s="12"/>
      <c r="L23" s="12"/>
      <c r="M23" s="12"/>
      <c r="N23" s="12"/>
      <c r="O23" s="12"/>
      <c r="P23" s="1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/>
      <c r="AC23" s="5"/>
      <c r="AD23" s="5"/>
      <c r="AE23" s="5"/>
      <c r="AF23" s="5"/>
      <c r="AH23" s="5"/>
      <c r="AJ23" s="12"/>
      <c r="AL23" s="12"/>
      <c r="AM23" s="12"/>
      <c r="AN23" s="17"/>
    </row>
    <row r="24" spans="1:40" ht="15" customHeight="1" x14ac:dyDescent="0.2">
      <c r="A24" s="4"/>
      <c r="B24" s="5"/>
      <c r="C24" s="5"/>
      <c r="D24" s="5"/>
      <c r="E24" s="5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  <c r="AC24" s="5"/>
      <c r="AD24" s="5"/>
      <c r="AE24" s="5"/>
      <c r="AF24" s="5"/>
      <c r="AH24" s="5"/>
      <c r="AI24" s="5"/>
      <c r="AJ24" s="12"/>
      <c r="AL24" s="12"/>
      <c r="AM24" s="12"/>
      <c r="AN24" s="17"/>
    </row>
    <row r="25" spans="1:40" ht="6.75" customHeight="1" x14ac:dyDescent="0.2">
      <c r="A25" s="4"/>
      <c r="B25" s="5"/>
      <c r="C25" s="5"/>
      <c r="D25" s="5"/>
      <c r="E25" s="5"/>
      <c r="H25" s="4"/>
      <c r="I25" s="5"/>
      <c r="J25" s="5"/>
      <c r="K25" s="5"/>
      <c r="L25" s="5"/>
      <c r="M25" s="5"/>
      <c r="N25" s="5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5"/>
      <c r="AD25" s="5"/>
      <c r="AE25" s="5"/>
      <c r="AF25" s="5"/>
      <c r="AH25" s="5"/>
      <c r="AI25" s="5"/>
      <c r="AJ25" s="5"/>
      <c r="AL25" s="5"/>
      <c r="AM25" s="5"/>
      <c r="AN25" s="4"/>
    </row>
    <row r="26" spans="1:40" x14ac:dyDescent="0.2">
      <c r="A26" s="4"/>
      <c r="B26" s="5"/>
      <c r="C26" s="5"/>
      <c r="D26" s="5"/>
      <c r="E26" s="5"/>
      <c r="H26" s="5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"/>
      <c r="AC26" s="5"/>
      <c r="AD26" s="5"/>
      <c r="AE26" s="5"/>
      <c r="AF26" s="5"/>
      <c r="AH26" s="5"/>
      <c r="AI26" s="5"/>
      <c r="AJ26" s="5"/>
      <c r="AL26" s="5"/>
      <c r="AM26" s="5"/>
      <c r="AN26" s="4"/>
    </row>
    <row r="27" spans="1:40" x14ac:dyDescent="0.2">
      <c r="A27" s="4"/>
      <c r="B27" s="5"/>
      <c r="C27" s="5"/>
      <c r="D27" s="5"/>
      <c r="E27" s="5"/>
      <c r="H27" s="5"/>
      <c r="I27" s="10"/>
      <c r="J27" s="10"/>
      <c r="K27" s="10"/>
      <c r="L27" s="10"/>
      <c r="M27" s="10"/>
      <c r="N27" s="10"/>
      <c r="O27" s="10"/>
      <c r="P27" s="10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  <c r="AC27" s="5"/>
      <c r="AD27" s="5"/>
      <c r="AE27" s="5"/>
      <c r="AF27" s="5"/>
      <c r="AH27" s="5"/>
      <c r="AJ27" s="5"/>
      <c r="AL27" s="10"/>
      <c r="AM27" s="10"/>
      <c r="AN27" s="9"/>
    </row>
    <row r="28" spans="1:40" ht="9" customHeight="1" x14ac:dyDescent="0.2">
      <c r="A28" s="4"/>
      <c r="B28" s="4"/>
      <c r="C28" s="4"/>
      <c r="D28" s="4"/>
      <c r="E28" s="4"/>
      <c r="F28" s="4"/>
      <c r="G28" s="4"/>
      <c r="H28" s="4"/>
      <c r="I28" s="9"/>
      <c r="J28" s="9"/>
      <c r="K28" s="9"/>
      <c r="L28" s="9"/>
      <c r="M28" s="9"/>
      <c r="N28" s="9"/>
      <c r="O28" s="9"/>
      <c r="P28" s="9"/>
      <c r="Q28" s="4"/>
      <c r="R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x14ac:dyDescent="0.2">
      <c r="A29" s="4"/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4"/>
      <c r="R29" s="4"/>
      <c r="T29" s="4"/>
      <c r="U29" s="4"/>
      <c r="V29" s="4"/>
      <c r="W29" s="4"/>
      <c r="X29" s="4"/>
      <c r="Y29" s="4"/>
      <c r="Z29" s="4"/>
      <c r="AA29" s="4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"/>
    </row>
    <row r="30" spans="1:40" x14ac:dyDescent="0.2">
      <c r="A30" s="4"/>
      <c r="B30" s="4"/>
      <c r="C30" s="4"/>
      <c r="D30" s="4"/>
      <c r="E30" s="4"/>
      <c r="F30" s="4"/>
      <c r="G30" s="4"/>
      <c r="H30" s="4"/>
      <c r="I30" s="9"/>
      <c r="J30" s="9"/>
      <c r="K30" s="9"/>
      <c r="L30" s="9"/>
      <c r="M30" s="9"/>
      <c r="N30" s="9"/>
      <c r="O30" s="9"/>
      <c r="P30" s="9"/>
      <c r="Q30" s="4"/>
      <c r="R30" s="4"/>
      <c r="T30" s="4"/>
      <c r="U30" s="4"/>
      <c r="V30" s="4"/>
      <c r="W30" s="4"/>
      <c r="X30" s="4"/>
      <c r="Y30" s="4"/>
      <c r="Z30" s="4"/>
      <c r="AA30" s="4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"/>
    </row>
    <row r="31" spans="1:40" x14ac:dyDescent="0.2">
      <c r="A31" s="4"/>
      <c r="B31" s="4"/>
      <c r="C31" s="4"/>
      <c r="D31" s="4"/>
      <c r="E31" s="4"/>
      <c r="F31" s="4"/>
      <c r="G31" s="4"/>
      <c r="H31" s="4"/>
      <c r="I31" s="9"/>
      <c r="J31" s="9"/>
      <c r="K31" s="9"/>
      <c r="L31" s="9"/>
      <c r="M31" s="9"/>
      <c r="N31" s="9"/>
      <c r="O31" s="9"/>
      <c r="P31" s="9"/>
      <c r="Q31" s="4"/>
      <c r="R31" s="4"/>
      <c r="T31" s="4"/>
      <c r="U31" s="4"/>
      <c r="V31" s="4"/>
      <c r="W31" s="4"/>
      <c r="X31" s="4"/>
      <c r="Y31" s="4"/>
      <c r="Z31" s="4"/>
      <c r="AA31" s="4"/>
      <c r="AB31" s="1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4"/>
    </row>
    <row r="32" spans="1:4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"/>
    </row>
    <row r="33" spans="1:4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"/>
    </row>
    <row r="34" spans="1:40" x14ac:dyDescent="0.2">
      <c r="A34" s="4"/>
      <c r="B34" s="4"/>
      <c r="C34" s="4"/>
      <c r="D34" s="4"/>
      <c r="E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T34" s="4"/>
      <c r="U34" s="4"/>
      <c r="V34" s="4"/>
      <c r="W34" s="4"/>
      <c r="X34" s="4"/>
      <c r="Y34" s="4"/>
      <c r="Z34" s="4"/>
      <c r="AA34" s="4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4"/>
    </row>
    <row r="35" spans="1:40" x14ac:dyDescent="0.2">
      <c r="A35" s="4"/>
      <c r="B35" s="4"/>
      <c r="C35" s="4"/>
      <c r="D35" s="4"/>
      <c r="E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4"/>
    </row>
    <row r="36" spans="1:40" x14ac:dyDescent="0.2">
      <c r="A36" s="4"/>
      <c r="B36" s="4"/>
      <c r="C36" s="4"/>
      <c r="D36" s="4"/>
      <c r="E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4"/>
    </row>
    <row r="37" spans="1:40" x14ac:dyDescent="0.2">
      <c r="A37" s="4"/>
      <c r="B37" s="4"/>
      <c r="C37" s="4"/>
      <c r="D37" s="4"/>
      <c r="E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4"/>
    </row>
    <row r="38" spans="1:40" x14ac:dyDescent="0.2">
      <c r="A38" s="4"/>
      <c r="B38" s="4"/>
      <c r="C38" s="4"/>
      <c r="D38" s="4"/>
      <c r="E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4"/>
    </row>
    <row r="39" spans="1:40" x14ac:dyDescent="0.2">
      <c r="A39" s="4"/>
      <c r="B39" s="4"/>
      <c r="C39" s="4"/>
      <c r="D39" s="4"/>
      <c r="E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4"/>
    </row>
    <row r="40" spans="1:40" x14ac:dyDescent="0.2">
      <c r="A40" s="4"/>
      <c r="B40" s="4"/>
      <c r="C40" s="4"/>
      <c r="D40" s="4"/>
      <c r="E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4"/>
    </row>
    <row r="41" spans="1:40" s="19" customFormat="1" x14ac:dyDescent="0.2">
      <c r="A41" s="9"/>
      <c r="B41" s="9"/>
      <c r="C41" s="9"/>
      <c r="D41" s="9"/>
      <c r="E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9"/>
    </row>
    <row r="42" spans="1:40" ht="6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</sheetData>
  <mergeCells count="7">
    <mergeCell ref="D3:F3"/>
    <mergeCell ref="AG1:AM2"/>
    <mergeCell ref="B2:C2"/>
    <mergeCell ref="B3:C3"/>
    <mergeCell ref="D2:F2"/>
    <mergeCell ref="S1:X4"/>
    <mergeCell ref="AI3:AK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GRAPH!$A$4:$A$69</xm:f>
          </x14:formula1>
          <xm:sqref>AG1</xm:sqref>
        </x14:dataValidation>
        <x14:dataValidation type="list" allowBlank="1" showInputMessage="1" showErrorMessage="1" xr:uid="{00000000-0002-0000-0000-000001000000}">
          <x14:formula1>
            <xm:f>GRAPH!$D$2:$D$49</xm:f>
          </x14:formula1>
          <xm:sqref>AD4 AI3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X119"/>
  <sheetViews>
    <sheetView workbookViewId="0">
      <selection activeCell="AM13" sqref="AM13"/>
    </sheetView>
  </sheetViews>
  <sheetFormatPr baseColWidth="10" defaultColWidth="9.1640625" defaultRowHeight="15" x14ac:dyDescent="0.2"/>
  <cols>
    <col min="1" max="1" width="40" customWidth="1"/>
    <col min="2" max="3" width="24.5" customWidth="1"/>
    <col min="4" max="4" width="11" customWidth="1"/>
    <col min="5" max="5" width="5.6640625" customWidth="1"/>
    <col min="6" max="16" width="7.5" customWidth="1"/>
    <col min="17" max="17" width="8.5" bestFit="1" customWidth="1"/>
    <col min="18" max="18" width="8.5" customWidth="1"/>
    <col min="19" max="19" width="7.5" customWidth="1"/>
    <col min="20" max="20" width="14.83203125" customWidth="1"/>
    <col min="21" max="23" width="7.5" customWidth="1"/>
    <col min="24" max="24" width="9.5" customWidth="1"/>
    <col min="25" max="26" width="7.5" customWidth="1"/>
    <col min="27" max="27" width="9.1640625" bestFit="1" customWidth="1"/>
    <col min="28" max="28" width="9.1640625" customWidth="1"/>
    <col min="29" max="29" width="7.6640625" customWidth="1"/>
    <col min="30" max="30" width="12.5" customWidth="1"/>
    <col min="31" max="36" width="7.5" customWidth="1"/>
    <col min="37" max="37" width="13.6640625" bestFit="1" customWidth="1"/>
    <col min="38" max="38" width="9" customWidth="1"/>
    <col min="39" max="39" width="12.83203125" customWidth="1"/>
    <col min="40" max="42" width="7.5" customWidth="1"/>
    <col min="46" max="46" width="12.1640625" bestFit="1" customWidth="1"/>
    <col min="48" max="48" width="21" customWidth="1"/>
  </cols>
  <sheetData>
    <row r="1" spans="1:50" x14ac:dyDescent="0.2">
      <c r="A1" s="1" t="s">
        <v>0</v>
      </c>
      <c r="B1" s="1" t="s">
        <v>11</v>
      </c>
      <c r="C1" s="1" t="s">
        <v>26</v>
      </c>
      <c r="D1" s="1" t="s">
        <v>1</v>
      </c>
      <c r="I1" s="1" t="s">
        <v>12</v>
      </c>
      <c r="P1" s="1" t="s">
        <v>27</v>
      </c>
      <c r="U1" s="1" t="s">
        <v>36</v>
      </c>
      <c r="Z1" s="1" t="s">
        <v>31</v>
      </c>
      <c r="AE1" s="1" t="s">
        <v>33</v>
      </c>
      <c r="AJ1" s="1" t="s">
        <v>34</v>
      </c>
      <c r="AO1" s="1" t="s">
        <v>38</v>
      </c>
      <c r="AS1" s="1" t="s">
        <v>40</v>
      </c>
      <c r="AV1" s="1" t="s">
        <v>41</v>
      </c>
    </row>
    <row r="2" spans="1:50" x14ac:dyDescent="0.2">
      <c r="A2">
        <v>1111</v>
      </c>
      <c r="D2" s="2">
        <v>42736</v>
      </c>
      <c r="E2" s="3" t="s">
        <v>8</v>
      </c>
      <c r="F2" t="s">
        <v>2</v>
      </c>
      <c r="I2" t="s">
        <v>13</v>
      </c>
      <c r="J2" t="s">
        <v>24</v>
      </c>
      <c r="P2" t="s">
        <v>28</v>
      </c>
      <c r="Q2" t="s">
        <v>27</v>
      </c>
      <c r="S2" t="s">
        <v>29</v>
      </c>
      <c r="T2" t="s">
        <v>35</v>
      </c>
      <c r="U2" t="s">
        <v>28</v>
      </c>
      <c r="V2" t="s">
        <v>30</v>
      </c>
      <c r="X2" t="s">
        <v>29</v>
      </c>
      <c r="Z2" t="s">
        <v>28</v>
      </c>
      <c r="AA2" t="s">
        <v>32</v>
      </c>
      <c r="AC2" t="s">
        <v>29</v>
      </c>
      <c r="AD2" t="s">
        <v>37</v>
      </c>
      <c r="AE2" t="s">
        <v>28</v>
      </c>
      <c r="AF2" t="s">
        <v>33</v>
      </c>
      <c r="AH2" t="s">
        <v>29</v>
      </c>
      <c r="AJ2" t="s">
        <v>28</v>
      </c>
      <c r="AK2" t="s">
        <v>34</v>
      </c>
      <c r="AM2" t="s">
        <v>29</v>
      </c>
      <c r="AO2" t="s">
        <v>28</v>
      </c>
      <c r="AP2" t="s">
        <v>34</v>
      </c>
      <c r="AQ2" t="s">
        <v>39</v>
      </c>
      <c r="AS2" t="s">
        <v>28</v>
      </c>
      <c r="AT2" t="s">
        <v>34</v>
      </c>
      <c r="AV2" t="s">
        <v>46</v>
      </c>
      <c r="AW2" t="s">
        <v>47</v>
      </c>
    </row>
    <row r="3" spans="1:50" x14ac:dyDescent="0.2">
      <c r="A3">
        <v>1112</v>
      </c>
      <c r="D3" s="2">
        <v>42767</v>
      </c>
      <c r="E3" s="3" t="s">
        <v>8</v>
      </c>
      <c r="F3" t="s">
        <v>2</v>
      </c>
      <c r="I3" t="s">
        <v>14</v>
      </c>
      <c r="J3" t="s">
        <v>21</v>
      </c>
      <c r="P3" s="2">
        <f t="shared" ref="P3:P7" si="0">EDATE(P4,-1)</f>
        <v>42795</v>
      </c>
      <c r="Q3" s="24">
        <v>0.94</v>
      </c>
      <c r="R3" s="2">
        <f t="shared" ref="R3:R7" si="1">EDATE(R4,-1)</f>
        <v>42795</v>
      </c>
      <c r="S3" s="25">
        <f>IF(Q3&gt;0,Q3,"")</f>
        <v>0.94</v>
      </c>
      <c r="T3" s="26">
        <f>IFERROR(1-S3,"")</f>
        <v>6.0000000000000053E-2</v>
      </c>
      <c r="U3" s="2">
        <f t="shared" ref="U3:U7" si="2">EDATE(U4,-1)</f>
        <v>42795</v>
      </c>
      <c r="W3" s="2">
        <f t="shared" ref="W3:W7" si="3">EDATE(W4,-1)</f>
        <v>42795</v>
      </c>
      <c r="X3" s="23"/>
      <c r="Z3" s="2">
        <f t="shared" ref="Z3:Z7" si="4">EDATE(Z4,-1)</f>
        <v>42795</v>
      </c>
      <c r="AA3" s="25">
        <v>0.99</v>
      </c>
      <c r="AB3" s="2">
        <f t="shared" ref="AB3:AB7" si="5">EDATE(AB4,-1)</f>
        <v>42795</v>
      </c>
      <c r="AC3" s="25">
        <f>IF(AA3&gt;0,AA3,"")</f>
        <v>0.99</v>
      </c>
      <c r="AD3" s="26">
        <f>1-AC3</f>
        <v>1.0000000000000009E-2</v>
      </c>
      <c r="AE3" s="2">
        <f t="shared" ref="AE3:AE7" si="6">EDATE(AE4,-1)</f>
        <v>42795</v>
      </c>
      <c r="AF3" s="30">
        <v>1977.8188539740781</v>
      </c>
      <c r="AG3" s="20">
        <v>42736</v>
      </c>
      <c r="AH3" s="29">
        <f>IF(AF3&gt;0,AF3,"")</f>
        <v>1977.8188539740781</v>
      </c>
      <c r="AJ3" s="2">
        <f t="shared" ref="AJ3:AL7" si="7">EDATE(AJ4,-1)</f>
        <v>42795</v>
      </c>
      <c r="AK3" s="28">
        <v>800000</v>
      </c>
      <c r="AL3" s="2">
        <f t="shared" si="7"/>
        <v>42795</v>
      </c>
      <c r="AM3" s="27">
        <v>800000</v>
      </c>
      <c r="AO3" s="2" t="e">
        <f>#REF!</f>
        <v>#REF!</v>
      </c>
      <c r="AP3" s="13" t="str">
        <f t="array" ref="AP3">IFERROR(INDEX(#REF!,MATCH('COVER PAGE'!$AG$1&amp;GRAPH!AP$2,#REF!&amp;#REF!,0),MATCH(GRAPH!$AO3,#REF!,0)),"")</f>
        <v/>
      </c>
      <c r="AQ3" t="str">
        <f t="array" ref="AQ3">IFERROR(INDEX(#REF!,MATCH('COVER PAGE'!$AG$1&amp;GRAPH!AQ$2,#REF!&amp;#REF!,0),MATCH(GRAPH!$AO3,#REF!,0)),"")</f>
        <v/>
      </c>
      <c r="AS3" s="2" t="e">
        <f>AO3</f>
        <v>#REF!</v>
      </c>
      <c r="AT3" s="13" t="str">
        <f>IFERROR(INDEX(#REF!,MATCH('COVER PAGE'!$AG$1,#REF!,0),MATCH(GRAPH!$AS3,#REF!,0)),"")</f>
        <v/>
      </c>
      <c r="AV3" t="s">
        <v>42</v>
      </c>
      <c r="AW3" s="7">
        <v>1</v>
      </c>
      <c r="AX3" s="7"/>
    </row>
    <row r="4" spans="1:50" x14ac:dyDescent="0.2">
      <c r="A4">
        <v>1113</v>
      </c>
      <c r="D4" s="2">
        <v>42795</v>
      </c>
      <c r="E4" s="3" t="s">
        <v>8</v>
      </c>
      <c r="F4" t="s">
        <v>2</v>
      </c>
      <c r="I4" t="s">
        <v>15</v>
      </c>
      <c r="J4" t="s">
        <v>22</v>
      </c>
      <c r="P4" s="2">
        <f t="shared" si="0"/>
        <v>42826</v>
      </c>
      <c r="Q4" s="24">
        <v>0.78</v>
      </c>
      <c r="R4" s="2">
        <f t="shared" si="1"/>
        <v>42826</v>
      </c>
      <c r="S4" s="25">
        <f>IF(Q4&gt;0,AVERAGE($Q3:Q$4),"")</f>
        <v>0.86</v>
      </c>
      <c r="T4" s="26">
        <f t="shared" ref="T4:T14" si="8">IFERROR(1-S4,"")</f>
        <v>0.14000000000000001</v>
      </c>
      <c r="U4" s="2">
        <f t="shared" si="2"/>
        <v>42826</v>
      </c>
      <c r="V4" s="22"/>
      <c r="W4" s="2">
        <f t="shared" si="3"/>
        <v>42826</v>
      </c>
      <c r="X4" s="23"/>
      <c r="Z4" s="2">
        <f t="shared" si="4"/>
        <v>42826</v>
      </c>
      <c r="AA4" s="25">
        <v>0.89</v>
      </c>
      <c r="AB4" s="2">
        <f t="shared" si="5"/>
        <v>42826</v>
      </c>
      <c r="AC4" s="25">
        <f>IF(AA4&gt;0,AVERAGE($AA3:AA$4),"")</f>
        <v>0.94</v>
      </c>
      <c r="AD4" s="26">
        <f t="shared" ref="AD4:AD14" si="9">1-AC4</f>
        <v>6.0000000000000053E-2</v>
      </c>
      <c r="AE4" s="2">
        <f t="shared" si="6"/>
        <v>42826</v>
      </c>
      <c r="AF4" s="30">
        <v>1277.5758448193565</v>
      </c>
      <c r="AG4" s="20">
        <v>42767</v>
      </c>
      <c r="AH4" s="29">
        <f>IF(AF4&gt;0,AVERAGE($AF3:AF$4),"")</f>
        <v>1627.6973493967173</v>
      </c>
      <c r="AJ4" s="2">
        <f t="shared" si="7"/>
        <v>42826</v>
      </c>
      <c r="AK4" s="28">
        <v>800000</v>
      </c>
      <c r="AL4" s="2">
        <f t="shared" si="7"/>
        <v>42826</v>
      </c>
      <c r="AM4" s="27">
        <f>AM3+AK4</f>
        <v>1600000</v>
      </c>
      <c r="AO4" s="2" t="e">
        <f>#REF!</f>
        <v>#REF!</v>
      </c>
      <c r="AP4" s="13" t="str">
        <f t="array" ref="AP4">IFERROR(INDEX(#REF!,MATCH('COVER PAGE'!$AG$1&amp;GRAPH!AP$2,#REF!&amp;#REF!,0),MATCH(GRAPH!$AO4,#REF!,0)),"")</f>
        <v/>
      </c>
      <c r="AQ4" t="str">
        <f t="array" ref="AQ4">IFERROR(INDEX(#REF!,MATCH('COVER PAGE'!$AG$1&amp;GRAPH!AQ$2,#REF!&amp;#REF!,0),MATCH(GRAPH!$AO4,#REF!,0)),"")</f>
        <v/>
      </c>
      <c r="AS4" s="2" t="e">
        <f>AO4</f>
        <v>#REF!</v>
      </c>
      <c r="AT4" s="13" t="str">
        <f>IFERROR(INDEX(#REF!,MATCH('COVER PAGE'!$AG$1,#REF!,0),MATCH(GRAPH!$AS4,#REF!,0)),"")</f>
        <v/>
      </c>
      <c r="AV4" t="s">
        <v>43</v>
      </c>
      <c r="AW4" s="7">
        <v>0.3</v>
      </c>
      <c r="AX4" s="7"/>
    </row>
    <row r="5" spans="1:50" x14ac:dyDescent="0.2">
      <c r="A5">
        <v>1114</v>
      </c>
      <c r="D5" s="2">
        <v>42826</v>
      </c>
      <c r="E5" t="s">
        <v>7</v>
      </c>
      <c r="F5" t="s">
        <v>3</v>
      </c>
      <c r="I5" t="s">
        <v>16</v>
      </c>
      <c r="J5" t="s">
        <v>22</v>
      </c>
      <c r="P5" s="2">
        <f t="shared" si="0"/>
        <v>42856</v>
      </c>
      <c r="Q5" s="24">
        <v>0.83</v>
      </c>
      <c r="R5" s="2">
        <f t="shared" si="1"/>
        <v>42856</v>
      </c>
      <c r="S5" s="25">
        <f>IF(Q5&gt;0,AVERAGE($Q$3:Q5),"")</f>
        <v>0.85</v>
      </c>
      <c r="T5" s="26">
        <f t="shared" si="8"/>
        <v>0.15000000000000002</v>
      </c>
      <c r="U5" s="2">
        <f t="shared" si="2"/>
        <v>42856</v>
      </c>
      <c r="V5" s="22"/>
      <c r="W5" s="2">
        <f t="shared" si="3"/>
        <v>42856</v>
      </c>
      <c r="X5" s="23"/>
      <c r="Z5" s="2">
        <f t="shared" si="4"/>
        <v>42856</v>
      </c>
      <c r="AA5" s="25">
        <v>0.94</v>
      </c>
      <c r="AB5" s="2">
        <f t="shared" si="5"/>
        <v>42856</v>
      </c>
      <c r="AC5" s="25">
        <f>IF(AA5&gt;0,AVERAGE($AA3:AA$5),"")</f>
        <v>0.94</v>
      </c>
      <c r="AD5" s="26">
        <f t="shared" si="9"/>
        <v>6.0000000000000053E-2</v>
      </c>
      <c r="AE5" s="2">
        <f t="shared" si="6"/>
        <v>42856</v>
      </c>
      <c r="AF5" s="30">
        <v>799.62140374367777</v>
      </c>
      <c r="AG5" s="20">
        <v>42795</v>
      </c>
      <c r="AH5" s="29">
        <f>IF(AF5&gt;0,AVERAGE($AF3:AF$5),"")</f>
        <v>1351.6720341790376</v>
      </c>
      <c r="AJ5" s="2">
        <f t="shared" si="7"/>
        <v>42856</v>
      </c>
      <c r="AK5" s="28">
        <v>800000</v>
      </c>
      <c r="AL5" s="2">
        <f t="shared" si="7"/>
        <v>42856</v>
      </c>
      <c r="AM5" s="27">
        <f>AM4+AK5</f>
        <v>2400000</v>
      </c>
      <c r="AO5" s="2" t="e">
        <f>#REF!</f>
        <v>#REF!</v>
      </c>
      <c r="AP5" s="13" t="str">
        <f t="array" ref="AP5">IFERROR(INDEX(#REF!,MATCH('COVER PAGE'!$AG$1&amp;GRAPH!AP$2,#REF!&amp;#REF!,0),MATCH(GRAPH!$AO5,#REF!,0)),"")</f>
        <v/>
      </c>
      <c r="AQ5" t="str">
        <f t="array" ref="AQ5">IFERROR(INDEX(#REF!,MATCH('COVER PAGE'!$AG$1&amp;GRAPH!AQ$2,#REF!&amp;#REF!,0),MATCH(GRAPH!$AO5,#REF!,0)),"")</f>
        <v/>
      </c>
      <c r="AS5" s="2" t="e">
        <f t="shared" ref="AS5:AS10" si="10">AO5</f>
        <v>#REF!</v>
      </c>
      <c r="AT5" s="13" t="str">
        <f>IFERROR(INDEX(#REF!,MATCH('COVER PAGE'!$AG$1,#REF!,0),MATCH(GRAPH!$AS5,#REF!,0)),"")</f>
        <v/>
      </c>
      <c r="AV5" t="s">
        <v>44</v>
      </c>
      <c r="AW5" s="7">
        <v>0.56999999999999995</v>
      </c>
      <c r="AX5" s="7"/>
    </row>
    <row r="6" spans="1:50" x14ac:dyDescent="0.2">
      <c r="A6">
        <v>1115</v>
      </c>
      <c r="D6" s="2">
        <v>42856</v>
      </c>
      <c r="E6" t="s">
        <v>7</v>
      </c>
      <c r="F6" t="s">
        <v>3</v>
      </c>
      <c r="I6" t="s">
        <v>17</v>
      </c>
      <c r="J6" t="s">
        <v>21</v>
      </c>
      <c r="P6" s="2">
        <f t="shared" si="0"/>
        <v>42887</v>
      </c>
      <c r="Q6" s="24">
        <v>0.82</v>
      </c>
      <c r="R6" s="2">
        <f t="shared" si="1"/>
        <v>42887</v>
      </c>
      <c r="S6" s="25">
        <f>IF(Q6&gt;0,AVERAGE($Q3:Q$6),"")</f>
        <v>0.84249999999999992</v>
      </c>
      <c r="T6" s="26">
        <f t="shared" si="8"/>
        <v>0.15750000000000008</v>
      </c>
      <c r="U6" s="2">
        <f t="shared" si="2"/>
        <v>42887</v>
      </c>
      <c r="V6" s="22"/>
      <c r="W6" s="2">
        <f t="shared" si="3"/>
        <v>42887</v>
      </c>
      <c r="X6" s="23"/>
      <c r="Z6" s="2">
        <f t="shared" si="4"/>
        <v>42887</v>
      </c>
      <c r="AA6" s="25">
        <v>0.92</v>
      </c>
      <c r="AB6" s="2">
        <f t="shared" si="5"/>
        <v>42887</v>
      </c>
      <c r="AC6" s="25">
        <f>IF(AA6&gt;0,AVERAGE($AA3:AA$6),"")</f>
        <v>0.93499999999999994</v>
      </c>
      <c r="AD6" s="26">
        <f t="shared" si="9"/>
        <v>6.5000000000000058E-2</v>
      </c>
      <c r="AE6" s="2">
        <f t="shared" si="6"/>
        <v>42887</v>
      </c>
      <c r="AF6" s="30">
        <v>927.02748636497302</v>
      </c>
      <c r="AG6" s="20">
        <v>42826</v>
      </c>
      <c r="AH6" s="29">
        <f>IF(AF6&gt;0,AVERAGE($AF3:AF$6),"")</f>
        <v>1245.5108972255214</v>
      </c>
      <c r="AJ6" s="2">
        <f t="shared" si="7"/>
        <v>42887</v>
      </c>
      <c r="AK6" s="28">
        <v>800000</v>
      </c>
      <c r="AL6" s="2">
        <f t="shared" si="7"/>
        <v>42887</v>
      </c>
      <c r="AM6" s="27">
        <f t="shared" ref="AM6:AM14" si="11">AM5+AK6</f>
        <v>3200000</v>
      </c>
      <c r="AO6" s="2" t="e">
        <f>#REF!</f>
        <v>#REF!</v>
      </c>
      <c r="AP6" s="13" t="str">
        <f t="array" ref="AP6">IFERROR(INDEX(#REF!,MATCH('COVER PAGE'!$AG$1&amp;GRAPH!AP$2,#REF!&amp;#REF!,0),MATCH(GRAPH!$AO6,#REF!,0)),"")</f>
        <v/>
      </c>
      <c r="AQ6" t="str">
        <f t="array" ref="AQ6">IFERROR(INDEX(#REF!,MATCH('COVER PAGE'!$AG$1&amp;GRAPH!AQ$2,#REF!&amp;#REF!,0),MATCH(GRAPH!$AO6,#REF!,0)),"")</f>
        <v/>
      </c>
      <c r="AS6" s="2" t="e">
        <f t="shared" si="10"/>
        <v>#REF!</v>
      </c>
      <c r="AT6" s="13" t="str">
        <f>IFERROR(INDEX(#REF!,MATCH('COVER PAGE'!$AG$1,#REF!,0),MATCH(GRAPH!$AS6,#REF!,0)),"")</f>
        <v/>
      </c>
      <c r="AV6" t="s">
        <v>45</v>
      </c>
      <c r="AW6" s="7">
        <v>0.47</v>
      </c>
      <c r="AX6" s="7"/>
    </row>
    <row r="7" spans="1:50" x14ac:dyDescent="0.2">
      <c r="A7">
        <v>1116</v>
      </c>
      <c r="D7" s="2">
        <v>42887</v>
      </c>
      <c r="E7" t="s">
        <v>7</v>
      </c>
      <c r="F7" t="s">
        <v>3</v>
      </c>
      <c r="I7" t="s">
        <v>18</v>
      </c>
      <c r="J7" t="s">
        <v>21</v>
      </c>
      <c r="P7" s="2">
        <f t="shared" si="0"/>
        <v>42917</v>
      </c>
      <c r="Q7" s="24">
        <v>0.78</v>
      </c>
      <c r="R7" s="2">
        <f t="shared" si="1"/>
        <v>42917</v>
      </c>
      <c r="S7" s="25">
        <f>IF(Q7&gt;0,AVERAGE($Q3:Q$7),"")</f>
        <v>0.82999999999999985</v>
      </c>
      <c r="T7" s="26">
        <f t="shared" si="8"/>
        <v>0.17000000000000015</v>
      </c>
      <c r="U7" s="2">
        <f t="shared" si="2"/>
        <v>42917</v>
      </c>
      <c r="V7" s="22"/>
      <c r="W7" s="2">
        <f t="shared" si="3"/>
        <v>42917</v>
      </c>
      <c r="X7" s="23"/>
      <c r="Z7" s="2">
        <f t="shared" si="4"/>
        <v>42917</v>
      </c>
      <c r="AA7" s="25">
        <v>0.88</v>
      </c>
      <c r="AB7" s="2">
        <f t="shared" si="5"/>
        <v>42917</v>
      </c>
      <c r="AC7" s="25">
        <f>IF(AA7&gt;0,AVERAGE($AA3:AA$7),"")</f>
        <v>0.92400000000000004</v>
      </c>
      <c r="AD7" s="26">
        <f t="shared" si="9"/>
        <v>7.5999999999999956E-2</v>
      </c>
      <c r="AE7" s="2">
        <f t="shared" si="6"/>
        <v>42917</v>
      </c>
      <c r="AF7" s="30">
        <v>948.51834892395459</v>
      </c>
      <c r="AG7" s="20">
        <v>42856</v>
      </c>
      <c r="AH7" s="29">
        <f>IF(AF7&gt;0,AVERAGE($AF3:AF$7),"")</f>
        <v>1186.1123875652079</v>
      </c>
      <c r="AJ7" s="2">
        <f t="shared" si="7"/>
        <v>42917</v>
      </c>
      <c r="AK7" s="28">
        <v>800000</v>
      </c>
      <c r="AL7" s="2">
        <f t="shared" si="7"/>
        <v>42917</v>
      </c>
      <c r="AM7" s="27">
        <f t="shared" si="11"/>
        <v>4000000</v>
      </c>
      <c r="AO7" s="2" t="e">
        <f>#REF!</f>
        <v>#REF!</v>
      </c>
      <c r="AP7" s="13" t="str">
        <f t="array" ref="AP7">IFERROR(INDEX(#REF!,MATCH('COVER PAGE'!$AG$1&amp;GRAPH!AP$2,#REF!&amp;#REF!,0),MATCH(GRAPH!$AO7,#REF!,0)),"")</f>
        <v/>
      </c>
      <c r="AQ7" t="str">
        <f t="array" ref="AQ7">IFERROR(INDEX(#REF!,MATCH('COVER PAGE'!$AG$1&amp;GRAPH!AQ$2,#REF!&amp;#REF!,0),MATCH(GRAPH!$AO7,#REF!,0)),"")</f>
        <v/>
      </c>
      <c r="AS7" s="2" t="e">
        <f t="shared" si="10"/>
        <v>#REF!</v>
      </c>
      <c r="AT7" s="13" t="str">
        <f>IFERROR(INDEX(#REF!,MATCH('COVER PAGE'!$AG$1,#REF!,0),MATCH(GRAPH!$AS7,#REF!,0)),"")</f>
        <v/>
      </c>
      <c r="AV7" t="s">
        <v>48</v>
      </c>
      <c r="AW7" s="7" t="str">
        <f>IFERROR(INDEX(#REF!,MATCH('COVER PAGE'!$AG$1,#REF!,0),MATCH(GRAPH!$AV7,#REF!,0)),"")</f>
        <v/>
      </c>
      <c r="AX7" s="7"/>
    </row>
    <row r="8" spans="1:50" x14ac:dyDescent="0.2">
      <c r="A8">
        <v>1117</v>
      </c>
      <c r="D8" s="2">
        <v>42917</v>
      </c>
      <c r="E8" t="s">
        <v>9</v>
      </c>
      <c r="F8" t="s">
        <v>3</v>
      </c>
      <c r="I8" t="s">
        <v>19</v>
      </c>
      <c r="J8" t="s">
        <v>23</v>
      </c>
      <c r="P8" s="2">
        <f>'COVER PAGE'!$AI$3</f>
        <v>42948</v>
      </c>
      <c r="Q8" s="24">
        <v>0.5</v>
      </c>
      <c r="R8" s="2">
        <f>'COVER PAGE'!$AI$3</f>
        <v>42948</v>
      </c>
      <c r="S8" s="25">
        <f>IF(Q8&gt;0,AVERAGE($Q3:Q$8),"")</f>
        <v>0.77499999999999991</v>
      </c>
      <c r="T8" s="26">
        <f t="shared" si="8"/>
        <v>0.22500000000000009</v>
      </c>
      <c r="U8" s="2">
        <f>'COVER PAGE'!$AI$3</f>
        <v>42948</v>
      </c>
      <c r="V8" s="22"/>
      <c r="W8" s="2">
        <f>'COVER PAGE'!$AI$3</f>
        <v>42948</v>
      </c>
      <c r="X8" s="23"/>
      <c r="Z8" s="2">
        <f>'COVER PAGE'!$AI$3</f>
        <v>42948</v>
      </c>
      <c r="AA8" s="25">
        <v>1</v>
      </c>
      <c r="AB8" s="2">
        <f>'COVER PAGE'!$AI$3</f>
        <v>42948</v>
      </c>
      <c r="AC8" s="25">
        <f>IF(AA8&gt;0,AVERAGE($AA$3:AA8),"")</f>
        <v>0.93666666666666665</v>
      </c>
      <c r="AD8" s="26">
        <f t="shared" si="9"/>
        <v>6.3333333333333353E-2</v>
      </c>
      <c r="AE8" s="2">
        <f>'COVER PAGE'!$AI$3</f>
        <v>42948</v>
      </c>
      <c r="AF8" s="30">
        <v>1016.8974458926173</v>
      </c>
      <c r="AG8" s="20">
        <v>42887</v>
      </c>
      <c r="AH8" s="29">
        <f>IF(AF8&gt;0,AVERAGE($AF3:AF$8),"")</f>
        <v>1157.9098972864429</v>
      </c>
      <c r="AJ8" s="2">
        <f>'COVER PAGE'!$AI$3</f>
        <v>42948</v>
      </c>
      <c r="AK8" s="28">
        <v>800000</v>
      </c>
      <c r="AL8" s="2">
        <f>'COVER PAGE'!$AI$3</f>
        <v>42948</v>
      </c>
      <c r="AM8" s="27">
        <f t="shared" si="11"/>
        <v>4800000</v>
      </c>
      <c r="AO8" s="2" t="e">
        <f>#REF!</f>
        <v>#REF!</v>
      </c>
      <c r="AP8" s="13" t="str">
        <f t="array" ref="AP8">IFERROR(INDEX(#REF!,MATCH('COVER PAGE'!$AG$1&amp;GRAPH!AP$2,#REF!&amp;#REF!,0),MATCH(GRAPH!$AO8,#REF!,0)),"")</f>
        <v/>
      </c>
      <c r="AQ8" t="str">
        <f t="array" ref="AQ8">IFERROR(INDEX(#REF!,MATCH('COVER PAGE'!$AG$1&amp;GRAPH!AQ$2,#REF!&amp;#REF!,0),MATCH(GRAPH!$AO8,#REF!,0)),"")</f>
        <v/>
      </c>
      <c r="AS8" s="2" t="e">
        <f t="shared" si="10"/>
        <v>#REF!</v>
      </c>
      <c r="AT8" s="13" t="str">
        <f>IFERROR(INDEX(#REF!,MATCH('COVER PAGE'!$AG$1,#REF!,0),MATCH(GRAPH!$AS8,#REF!,0)),"")</f>
        <v/>
      </c>
    </row>
    <row r="9" spans="1:50" x14ac:dyDescent="0.2">
      <c r="A9">
        <v>1118</v>
      </c>
      <c r="D9" s="2">
        <v>42948</v>
      </c>
      <c r="E9" t="s">
        <v>9</v>
      </c>
      <c r="F9" t="s">
        <v>3</v>
      </c>
      <c r="I9" t="s">
        <v>20</v>
      </c>
      <c r="J9" t="s">
        <v>23</v>
      </c>
      <c r="P9" s="20">
        <v>42979</v>
      </c>
      <c r="Q9" s="24">
        <v>1</v>
      </c>
      <c r="R9" s="20">
        <v>42979</v>
      </c>
      <c r="S9" s="25">
        <f>IF(Q9&gt;0,AVERAGE($Q3:Q$9),"")</f>
        <v>0.80714285714285705</v>
      </c>
      <c r="T9" s="26">
        <f t="shared" si="8"/>
        <v>0.19285714285714295</v>
      </c>
      <c r="U9" s="20">
        <v>42979</v>
      </c>
      <c r="V9" s="22"/>
      <c r="W9" s="20">
        <v>42979</v>
      </c>
      <c r="X9" s="23"/>
      <c r="Z9" s="20">
        <v>42979</v>
      </c>
      <c r="AA9" s="25">
        <v>1</v>
      </c>
      <c r="AB9" s="20">
        <v>42979</v>
      </c>
      <c r="AC9" s="25">
        <f>IF(AA9&gt;0,AVERAGE($AA$3:AA9),"")</f>
        <v>0.94571428571428573</v>
      </c>
      <c r="AD9" s="26">
        <f t="shared" si="9"/>
        <v>5.428571428571427E-2</v>
      </c>
      <c r="AE9" s="20">
        <v>42979</v>
      </c>
      <c r="AF9" s="30">
        <v>1223.3057215754739</v>
      </c>
      <c r="AG9" s="20">
        <v>42917</v>
      </c>
      <c r="AH9" s="29">
        <f>IF(AF9&gt;0,AVERAGE($AF3:AF$9),"")</f>
        <v>1167.2521578991616</v>
      </c>
      <c r="AJ9" s="20">
        <v>42979</v>
      </c>
      <c r="AK9" s="28">
        <v>800000</v>
      </c>
      <c r="AL9" s="20">
        <v>42979</v>
      </c>
      <c r="AM9" s="27">
        <f t="shared" si="11"/>
        <v>5600000</v>
      </c>
      <c r="AO9" s="2" t="e">
        <f>#REF!</f>
        <v>#REF!</v>
      </c>
      <c r="AP9" s="13" t="str">
        <f t="array" ref="AP9">IFERROR(INDEX(#REF!,MATCH('COVER PAGE'!$AG$1&amp;GRAPH!AP$2,#REF!&amp;#REF!,0),MATCH(GRAPH!$AO9,#REF!,0)),"")</f>
        <v/>
      </c>
      <c r="AQ9" t="str">
        <f t="array" ref="AQ9">IFERROR(INDEX(#REF!,MATCH('COVER PAGE'!$AG$1&amp;GRAPH!AQ$2,#REF!&amp;#REF!,0),MATCH(GRAPH!$AO9,#REF!,0)),"")</f>
        <v/>
      </c>
      <c r="AS9" s="2" t="e">
        <f t="shared" si="10"/>
        <v>#REF!</v>
      </c>
      <c r="AT9" s="13" t="str">
        <f>IFERROR(INDEX(#REF!,MATCH('COVER PAGE'!$AG$1,#REF!,0),MATCH(GRAPH!$AS9,#REF!,0)),"")</f>
        <v/>
      </c>
    </row>
    <row r="10" spans="1:50" x14ac:dyDescent="0.2">
      <c r="A10">
        <v>1119</v>
      </c>
      <c r="D10" s="2">
        <v>42979</v>
      </c>
      <c r="E10" t="s">
        <v>9</v>
      </c>
      <c r="F10" t="s">
        <v>3</v>
      </c>
      <c r="P10" s="20">
        <v>43009</v>
      </c>
      <c r="Q10" s="24">
        <v>0.98</v>
      </c>
      <c r="R10" s="20">
        <v>43009</v>
      </c>
      <c r="S10" s="25">
        <f>IF(Q10&gt;0,AVERAGE($Q3:Q$10),"")</f>
        <v>0.82874999999999988</v>
      </c>
      <c r="T10" s="26">
        <f t="shared" si="8"/>
        <v>0.17125000000000012</v>
      </c>
      <c r="U10" s="20">
        <v>43009</v>
      </c>
      <c r="V10" s="22"/>
      <c r="W10" s="20">
        <v>43009</v>
      </c>
      <c r="X10" s="23"/>
      <c r="Z10" s="20">
        <v>43009</v>
      </c>
      <c r="AA10" s="25">
        <v>0.97</v>
      </c>
      <c r="AB10" s="20">
        <v>43009</v>
      </c>
      <c r="AC10" s="25">
        <f>IF(AA10&gt;0,AVERAGE($AA$3:AA10),"")</f>
        <v>0.94874999999999998</v>
      </c>
      <c r="AD10" s="26">
        <f t="shared" si="9"/>
        <v>5.1250000000000018E-2</v>
      </c>
      <c r="AE10" s="20">
        <v>43009</v>
      </c>
      <c r="AF10" s="30">
        <v>977.87556533435179</v>
      </c>
      <c r="AG10" s="20">
        <v>42948</v>
      </c>
      <c r="AH10" s="29">
        <f>IF(AF10&gt;0,AVERAGE($AF3:AF$10),"")</f>
        <v>1143.5800838285604</v>
      </c>
      <c r="AJ10" s="20">
        <v>43009</v>
      </c>
      <c r="AK10" s="28">
        <v>800000</v>
      </c>
      <c r="AL10" s="20">
        <v>43009</v>
      </c>
      <c r="AM10" s="27">
        <f t="shared" si="11"/>
        <v>6400000</v>
      </c>
      <c r="AO10" s="2" t="e">
        <f>#REF!</f>
        <v>#REF!</v>
      </c>
      <c r="AP10" s="13" t="str">
        <f t="array" ref="AP10">IFERROR(INDEX(#REF!,MATCH('COVER PAGE'!$AG$1&amp;GRAPH!AP$2,#REF!&amp;#REF!,0),MATCH(GRAPH!$AO10,#REF!,0)),"")</f>
        <v/>
      </c>
      <c r="AQ10" t="str">
        <f t="array" ref="AQ10">IFERROR(INDEX(#REF!,MATCH('COVER PAGE'!$AG$1&amp;GRAPH!AQ$2,#REF!&amp;#REF!,0),MATCH(GRAPH!$AO10,#REF!,0)),"")</f>
        <v/>
      </c>
      <c r="AS10" s="2" t="e">
        <f t="shared" si="10"/>
        <v>#REF!</v>
      </c>
      <c r="AT10" s="13" t="str">
        <f>IFERROR(INDEX(#REF!,MATCH('COVER PAGE'!$AG$1,#REF!,0),MATCH(GRAPH!$AS10,#REF!,0)),"")</f>
        <v/>
      </c>
    </row>
    <row r="11" spans="1:50" x14ac:dyDescent="0.2">
      <c r="A11">
        <v>1120</v>
      </c>
      <c r="D11" s="2">
        <v>43009</v>
      </c>
      <c r="E11" t="s">
        <v>10</v>
      </c>
      <c r="F11" t="s">
        <v>3</v>
      </c>
      <c r="P11" s="20">
        <v>43040</v>
      </c>
      <c r="Q11" s="24">
        <v>0.88</v>
      </c>
      <c r="R11" s="20">
        <v>43040</v>
      </c>
      <c r="S11" s="25">
        <f>IF(Q11&gt;0,AVERAGE($Q3:Q$11),"")</f>
        <v>0.83444444444444432</v>
      </c>
      <c r="T11" s="26">
        <f t="shared" si="8"/>
        <v>0.16555555555555568</v>
      </c>
      <c r="U11" s="20">
        <v>43040</v>
      </c>
      <c r="V11" s="22"/>
      <c r="W11" s="20">
        <v>43040</v>
      </c>
      <c r="X11" s="20"/>
      <c r="Z11" s="20">
        <v>43040</v>
      </c>
      <c r="AA11" s="25">
        <v>0.97</v>
      </c>
      <c r="AB11" s="20">
        <v>43040</v>
      </c>
      <c r="AC11" s="25">
        <f>IF(AA11&gt;0,AVERAGE($AA$3:AA11),"")</f>
        <v>0.95111111111111113</v>
      </c>
      <c r="AD11" s="26">
        <f t="shared" si="9"/>
        <v>4.8888888888888871E-2</v>
      </c>
      <c r="AE11" s="20">
        <v>43040</v>
      </c>
      <c r="AF11" s="30">
        <v>1059.4342621039755</v>
      </c>
      <c r="AG11" s="20">
        <v>42979</v>
      </c>
      <c r="AH11" s="29">
        <f>IF(AF11&gt;0,AVERAGE($AF3:AF$11),"")</f>
        <v>1134.2305480813843</v>
      </c>
      <c r="AJ11" s="20">
        <v>43040</v>
      </c>
      <c r="AK11" s="28">
        <v>800000</v>
      </c>
      <c r="AL11" s="20">
        <v>43040</v>
      </c>
      <c r="AM11" s="27">
        <f t="shared" si="11"/>
        <v>7200000</v>
      </c>
    </row>
    <row r="12" spans="1:50" x14ac:dyDescent="0.2">
      <c r="A12">
        <v>1121</v>
      </c>
      <c r="D12" s="2">
        <v>43040</v>
      </c>
      <c r="E12" t="s">
        <v>10</v>
      </c>
      <c r="F12" t="s">
        <v>3</v>
      </c>
      <c r="P12" s="20">
        <v>43070</v>
      </c>
      <c r="Q12" s="24">
        <v>0.59</v>
      </c>
      <c r="R12" s="20">
        <v>43070</v>
      </c>
      <c r="S12" s="25">
        <f>IF(Q12&gt;0,AVERAGE($Q3:Q$12),"")</f>
        <v>0.80999999999999994</v>
      </c>
      <c r="T12" s="26">
        <f t="shared" si="8"/>
        <v>0.19000000000000006</v>
      </c>
      <c r="U12" s="20">
        <v>43070</v>
      </c>
      <c r="V12" s="22"/>
      <c r="W12" s="20">
        <v>43070</v>
      </c>
      <c r="X12" s="20"/>
      <c r="Z12" s="20">
        <v>43070</v>
      </c>
      <c r="AA12" s="25">
        <v>0.97</v>
      </c>
      <c r="AB12" s="20">
        <v>43070</v>
      </c>
      <c r="AC12" s="25">
        <f>IF(AA12&gt;0,AVERAGE($AA$3:AA12),"")</f>
        <v>0.95300000000000007</v>
      </c>
      <c r="AD12" s="26">
        <f t="shared" si="9"/>
        <v>4.6999999999999931E-2</v>
      </c>
      <c r="AE12" s="20">
        <v>43070</v>
      </c>
      <c r="AF12" s="30">
        <v>1001.4927911414784</v>
      </c>
      <c r="AG12" s="20">
        <v>43009</v>
      </c>
      <c r="AH12" s="29">
        <f>IF(AF12&gt;0,AVERAGE($AF3:AF$12),"")</f>
        <v>1120.9567723873938</v>
      </c>
      <c r="AJ12" s="20">
        <v>43070</v>
      </c>
      <c r="AK12" s="28">
        <v>800000</v>
      </c>
      <c r="AL12" s="20">
        <v>43070</v>
      </c>
      <c r="AM12" s="27">
        <f t="shared" si="11"/>
        <v>8000000</v>
      </c>
    </row>
    <row r="13" spans="1:50" x14ac:dyDescent="0.2">
      <c r="A13">
        <v>1122</v>
      </c>
      <c r="D13" s="2">
        <v>43070</v>
      </c>
      <c r="E13" t="s">
        <v>10</v>
      </c>
      <c r="F13" t="s">
        <v>3</v>
      </c>
      <c r="P13" s="2">
        <v>43118</v>
      </c>
      <c r="Q13" s="24">
        <v>0.43</v>
      </c>
      <c r="R13" s="2">
        <v>43118</v>
      </c>
      <c r="S13" s="25">
        <f>IF(Q13&gt;0,AVERAGE($Q3:Q$13),"")</f>
        <v>0.7754545454545454</v>
      </c>
      <c r="T13" s="26">
        <f t="shared" si="8"/>
        <v>0.2245454545454546</v>
      </c>
      <c r="U13" s="2">
        <v>43118</v>
      </c>
      <c r="V13" s="22"/>
      <c r="W13" s="2">
        <v>43118</v>
      </c>
      <c r="X13" s="20"/>
      <c r="Z13" s="2">
        <v>43118</v>
      </c>
      <c r="AA13" s="25">
        <v>0.88</v>
      </c>
      <c r="AB13" s="2">
        <v>43118</v>
      </c>
      <c r="AC13" s="25">
        <f>IF(AA13&gt;0,AVERAGE($AA$3:AA13),"")</f>
        <v>0.94636363636363652</v>
      </c>
      <c r="AD13" s="26">
        <f t="shared" si="9"/>
        <v>5.3636363636363482E-2</v>
      </c>
      <c r="AE13" s="2">
        <v>43118</v>
      </c>
      <c r="AF13" s="30">
        <v>788.60383563483788</v>
      </c>
      <c r="AG13" s="20">
        <v>43040</v>
      </c>
      <c r="AH13" s="29">
        <f>IF(AF13&gt;0,AVERAGE($AF3:AF$13),"")</f>
        <v>1090.7428690462523</v>
      </c>
      <c r="AJ13" s="2">
        <v>43118</v>
      </c>
      <c r="AK13" s="28">
        <v>800000</v>
      </c>
      <c r="AL13" s="2">
        <v>43118</v>
      </c>
      <c r="AM13" s="27">
        <f t="shared" si="11"/>
        <v>8800000</v>
      </c>
    </row>
    <row r="14" spans="1:50" x14ac:dyDescent="0.2">
      <c r="A14">
        <v>1123</v>
      </c>
      <c r="D14" s="2">
        <v>43101</v>
      </c>
      <c r="E14" t="s">
        <v>8</v>
      </c>
      <c r="F14" t="s">
        <v>3</v>
      </c>
      <c r="P14" s="2">
        <v>43149</v>
      </c>
      <c r="Q14" s="24">
        <v>0.33</v>
      </c>
      <c r="R14" s="2">
        <v>43149</v>
      </c>
      <c r="S14" s="25">
        <f>IF(Q14&gt;0,AVERAGE($Q3:Q$14),"")</f>
        <v>0.73833333333333329</v>
      </c>
      <c r="T14" s="26">
        <f t="shared" si="8"/>
        <v>0.26166666666666671</v>
      </c>
      <c r="U14" s="2">
        <v>43149</v>
      </c>
      <c r="V14" s="22"/>
      <c r="W14" s="2">
        <v>43149</v>
      </c>
      <c r="X14" s="20"/>
      <c r="Z14" s="2">
        <v>43149</v>
      </c>
      <c r="AA14" s="25">
        <v>0.91</v>
      </c>
      <c r="AB14" s="2">
        <v>43149</v>
      </c>
      <c r="AC14" s="25">
        <f>IF(AA14&gt;0,AVERAGE($AA$3:AA14),"")</f>
        <v>0.94333333333333347</v>
      </c>
      <c r="AD14" s="26">
        <f t="shared" si="9"/>
        <v>5.6666666666666532E-2</v>
      </c>
      <c r="AE14" s="2">
        <v>43149</v>
      </c>
      <c r="AF14" s="30">
        <v>820.55995010998913</v>
      </c>
      <c r="AG14" s="20">
        <v>43070</v>
      </c>
      <c r="AH14" s="29">
        <f>IF(AF14&gt;0,AVERAGE($AF3:AF$14),"")</f>
        <v>1068.2276258015638</v>
      </c>
      <c r="AJ14" s="2">
        <v>43149</v>
      </c>
      <c r="AK14" s="28">
        <v>800000</v>
      </c>
      <c r="AL14" s="2">
        <v>43149</v>
      </c>
      <c r="AM14" s="27">
        <f t="shared" si="11"/>
        <v>9600000</v>
      </c>
    </row>
    <row r="15" spans="1:50" x14ac:dyDescent="0.2">
      <c r="A15">
        <v>1124</v>
      </c>
      <c r="D15" s="2">
        <v>43132</v>
      </c>
      <c r="E15" t="s">
        <v>8</v>
      </c>
      <c r="F15" t="s">
        <v>3</v>
      </c>
      <c r="K15" s="21"/>
      <c r="Q15" s="19"/>
      <c r="V15" s="22">
        <v>0</v>
      </c>
      <c r="W15" s="20"/>
      <c r="X15" s="20"/>
      <c r="AB15" s="20"/>
      <c r="AG15" s="20"/>
      <c r="AL15" s="20"/>
    </row>
    <row r="16" spans="1:50" x14ac:dyDescent="0.2">
      <c r="A16">
        <v>1125</v>
      </c>
      <c r="D16" s="2">
        <v>43160</v>
      </c>
      <c r="E16" t="s">
        <v>8</v>
      </c>
      <c r="F16" t="s">
        <v>3</v>
      </c>
      <c r="K16" s="21"/>
      <c r="W16" s="20"/>
      <c r="X16" s="20"/>
      <c r="AA16" s="20"/>
      <c r="AB16" s="20"/>
      <c r="AG16" s="20"/>
      <c r="AL16" s="20"/>
    </row>
    <row r="17" spans="1:38" x14ac:dyDescent="0.2">
      <c r="A17">
        <v>1126</v>
      </c>
      <c r="D17" s="2">
        <v>43191</v>
      </c>
      <c r="E17" t="s">
        <v>7</v>
      </c>
      <c r="F17" t="s">
        <v>3</v>
      </c>
      <c r="K17" s="21"/>
      <c r="Q17" s="20"/>
      <c r="R17" s="20"/>
      <c r="W17" s="20"/>
      <c r="X17" s="20"/>
      <c r="AA17" s="20"/>
      <c r="AB17" s="20"/>
      <c r="AF17" s="20"/>
      <c r="AG17" s="20"/>
      <c r="AL17" s="20"/>
    </row>
    <row r="18" spans="1:38" x14ac:dyDescent="0.2">
      <c r="A18">
        <v>1127</v>
      </c>
      <c r="D18" s="2">
        <v>43221</v>
      </c>
      <c r="E18" t="s">
        <v>7</v>
      </c>
      <c r="F18" t="s">
        <v>4</v>
      </c>
      <c r="K18" s="21"/>
      <c r="Q18" s="20"/>
      <c r="R18" s="20"/>
      <c r="W18" s="20"/>
      <c r="X18" s="20"/>
      <c r="AA18" s="20"/>
      <c r="AB18" s="20"/>
      <c r="AF18" s="20"/>
      <c r="AG18" s="20"/>
      <c r="AL18" s="20"/>
    </row>
    <row r="19" spans="1:38" x14ac:dyDescent="0.2">
      <c r="A19">
        <v>1128</v>
      </c>
      <c r="D19" s="2">
        <v>43252</v>
      </c>
      <c r="E19" t="s">
        <v>7</v>
      </c>
      <c r="F19" t="s">
        <v>4</v>
      </c>
      <c r="K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F19" s="20"/>
      <c r="AG19" s="20"/>
      <c r="AL19" s="20"/>
    </row>
    <row r="20" spans="1:38" x14ac:dyDescent="0.2">
      <c r="A20">
        <v>1129</v>
      </c>
      <c r="D20" s="2">
        <v>43282</v>
      </c>
      <c r="E20" t="s">
        <v>9</v>
      </c>
      <c r="F20" t="s">
        <v>4</v>
      </c>
      <c r="K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38" x14ac:dyDescent="0.2">
      <c r="A21">
        <v>1130</v>
      </c>
      <c r="D21" s="2">
        <v>43313</v>
      </c>
      <c r="E21" t="s">
        <v>9</v>
      </c>
      <c r="F21" t="s">
        <v>4</v>
      </c>
      <c r="K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38" x14ac:dyDescent="0.2">
      <c r="A22">
        <v>1131</v>
      </c>
      <c r="D22" s="2">
        <v>43344</v>
      </c>
      <c r="E22" t="s">
        <v>9</v>
      </c>
      <c r="F22" t="s">
        <v>4</v>
      </c>
      <c r="K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38" x14ac:dyDescent="0.2">
      <c r="A23">
        <v>1132</v>
      </c>
      <c r="D23" s="2">
        <v>43374</v>
      </c>
      <c r="E23" t="s">
        <v>10</v>
      </c>
      <c r="F23" t="s">
        <v>4</v>
      </c>
      <c r="K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38" x14ac:dyDescent="0.2">
      <c r="A24">
        <v>1133</v>
      </c>
      <c r="D24" s="2">
        <v>43405</v>
      </c>
      <c r="E24" t="s">
        <v>10</v>
      </c>
      <c r="F24" t="s">
        <v>4</v>
      </c>
      <c r="K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38" x14ac:dyDescent="0.2">
      <c r="A25">
        <v>1134</v>
      </c>
      <c r="D25" s="2">
        <v>43435</v>
      </c>
      <c r="E25" t="s">
        <v>10</v>
      </c>
      <c r="F25" t="s">
        <v>4</v>
      </c>
      <c r="K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38" x14ac:dyDescent="0.2">
      <c r="A26">
        <v>1135</v>
      </c>
      <c r="D26" s="2">
        <v>43466</v>
      </c>
      <c r="E26" t="s">
        <v>8</v>
      </c>
      <c r="F26" t="s">
        <v>4</v>
      </c>
      <c r="K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38" x14ac:dyDescent="0.2">
      <c r="A27">
        <v>1136</v>
      </c>
      <c r="D27" s="2">
        <v>43497</v>
      </c>
      <c r="E27" t="s">
        <v>8</v>
      </c>
      <c r="F27" t="s">
        <v>4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38" x14ac:dyDescent="0.2">
      <c r="A28">
        <v>1137</v>
      </c>
      <c r="D28" s="2">
        <v>43525</v>
      </c>
      <c r="E28" t="s">
        <v>8</v>
      </c>
      <c r="F28" t="s">
        <v>4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38" x14ac:dyDescent="0.2">
      <c r="A29">
        <v>1138</v>
      </c>
      <c r="D29" s="2">
        <v>43556</v>
      </c>
      <c r="E29" t="s">
        <v>7</v>
      </c>
      <c r="F29" t="s">
        <v>4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38" x14ac:dyDescent="0.2">
      <c r="A30">
        <v>1139</v>
      </c>
      <c r="D30" s="2">
        <v>43586</v>
      </c>
      <c r="E30" t="s">
        <v>7</v>
      </c>
      <c r="F30" t="s">
        <v>5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38" x14ac:dyDescent="0.2">
      <c r="A31">
        <v>1140</v>
      </c>
      <c r="D31" s="2">
        <v>43617</v>
      </c>
      <c r="E31" t="s">
        <v>7</v>
      </c>
      <c r="F31" t="s">
        <v>5</v>
      </c>
    </row>
    <row r="32" spans="1:38" x14ac:dyDescent="0.2">
      <c r="A32">
        <v>1141</v>
      </c>
      <c r="D32" s="2">
        <v>43647</v>
      </c>
      <c r="E32" t="s">
        <v>9</v>
      </c>
      <c r="F32" t="s">
        <v>5</v>
      </c>
    </row>
    <row r="33" spans="1:6" x14ac:dyDescent="0.2">
      <c r="A33">
        <v>1142</v>
      </c>
      <c r="D33" s="2">
        <v>43678</v>
      </c>
      <c r="E33" t="s">
        <v>9</v>
      </c>
      <c r="F33" t="s">
        <v>5</v>
      </c>
    </row>
    <row r="34" spans="1:6" x14ac:dyDescent="0.2">
      <c r="A34">
        <v>1143</v>
      </c>
      <c r="D34" s="2">
        <v>43709</v>
      </c>
      <c r="E34" t="s">
        <v>9</v>
      </c>
      <c r="F34" t="s">
        <v>5</v>
      </c>
    </row>
    <row r="35" spans="1:6" x14ac:dyDescent="0.2">
      <c r="A35">
        <v>1144</v>
      </c>
      <c r="B35" t="s">
        <v>18</v>
      </c>
      <c r="C35" t="s">
        <v>21</v>
      </c>
      <c r="D35" s="2">
        <v>43739</v>
      </c>
      <c r="E35" t="s">
        <v>10</v>
      </c>
      <c r="F35" t="s">
        <v>5</v>
      </c>
    </row>
    <row r="36" spans="1:6" x14ac:dyDescent="0.2">
      <c r="A36">
        <v>1145</v>
      </c>
      <c r="D36" s="2">
        <v>43770</v>
      </c>
      <c r="E36" t="s">
        <v>10</v>
      </c>
      <c r="F36" t="s">
        <v>5</v>
      </c>
    </row>
    <row r="37" spans="1:6" x14ac:dyDescent="0.2">
      <c r="A37">
        <v>1146</v>
      </c>
      <c r="D37" s="2">
        <v>43800</v>
      </c>
      <c r="E37" t="s">
        <v>10</v>
      </c>
      <c r="F37" t="s">
        <v>5</v>
      </c>
    </row>
    <row r="38" spans="1:6" x14ac:dyDescent="0.2">
      <c r="A38">
        <v>1147</v>
      </c>
      <c r="D38" s="2">
        <v>43831</v>
      </c>
      <c r="E38" t="s">
        <v>8</v>
      </c>
      <c r="F38" t="s">
        <v>5</v>
      </c>
    </row>
    <row r="39" spans="1:6" x14ac:dyDescent="0.2">
      <c r="A39">
        <v>1148</v>
      </c>
      <c r="D39" s="2">
        <v>43862</v>
      </c>
      <c r="E39" t="s">
        <v>8</v>
      </c>
      <c r="F39" t="s">
        <v>5</v>
      </c>
    </row>
    <row r="40" spans="1:6" x14ac:dyDescent="0.2">
      <c r="A40">
        <v>1149</v>
      </c>
      <c r="D40" s="2">
        <v>43891</v>
      </c>
      <c r="E40" t="s">
        <v>8</v>
      </c>
      <c r="F40" t="s">
        <v>5</v>
      </c>
    </row>
    <row r="41" spans="1:6" x14ac:dyDescent="0.2">
      <c r="A41">
        <v>1150</v>
      </c>
      <c r="D41" s="2">
        <v>43922</v>
      </c>
      <c r="E41" t="s">
        <v>7</v>
      </c>
      <c r="F41" t="s">
        <v>5</v>
      </c>
    </row>
    <row r="42" spans="1:6" x14ac:dyDescent="0.2">
      <c r="A42">
        <v>1151</v>
      </c>
      <c r="D42" s="2">
        <v>43952</v>
      </c>
      <c r="E42" t="s">
        <v>7</v>
      </c>
      <c r="F42" t="s">
        <v>6</v>
      </c>
    </row>
    <row r="43" spans="1:6" x14ac:dyDescent="0.2">
      <c r="A43">
        <v>1152</v>
      </c>
      <c r="D43" s="2">
        <v>43983</v>
      </c>
      <c r="E43" t="s">
        <v>7</v>
      </c>
      <c r="F43" t="s">
        <v>6</v>
      </c>
    </row>
    <row r="44" spans="1:6" x14ac:dyDescent="0.2">
      <c r="A44">
        <v>1153</v>
      </c>
      <c r="D44" s="2">
        <v>44013</v>
      </c>
      <c r="E44" t="s">
        <v>9</v>
      </c>
      <c r="F44" t="s">
        <v>6</v>
      </c>
    </row>
    <row r="45" spans="1:6" x14ac:dyDescent="0.2">
      <c r="A45">
        <v>1154</v>
      </c>
      <c r="D45" s="2">
        <v>44044</v>
      </c>
      <c r="E45" t="s">
        <v>9</v>
      </c>
      <c r="F45" t="s">
        <v>6</v>
      </c>
    </row>
    <row r="46" spans="1:6" x14ac:dyDescent="0.2">
      <c r="A46">
        <v>1155</v>
      </c>
      <c r="D46" s="2">
        <v>44075</v>
      </c>
      <c r="E46" t="s">
        <v>9</v>
      </c>
      <c r="F46" t="s">
        <v>6</v>
      </c>
    </row>
    <row r="47" spans="1:6" x14ac:dyDescent="0.2">
      <c r="A47">
        <v>1156</v>
      </c>
      <c r="D47" s="2">
        <v>44105</v>
      </c>
      <c r="E47" t="s">
        <v>10</v>
      </c>
      <c r="F47" t="s">
        <v>6</v>
      </c>
    </row>
    <row r="48" spans="1:6" x14ac:dyDescent="0.2">
      <c r="A48">
        <v>1157</v>
      </c>
      <c r="D48" s="2">
        <v>44136</v>
      </c>
      <c r="E48" t="s">
        <v>10</v>
      </c>
      <c r="F48" t="s">
        <v>6</v>
      </c>
    </row>
    <row r="49" spans="1:6" x14ac:dyDescent="0.2">
      <c r="A49">
        <v>1158</v>
      </c>
      <c r="D49" s="2">
        <v>44166</v>
      </c>
      <c r="E49" t="s">
        <v>10</v>
      </c>
      <c r="F49" t="s">
        <v>6</v>
      </c>
    </row>
    <row r="50" spans="1:6" x14ac:dyDescent="0.2">
      <c r="A50">
        <v>1159</v>
      </c>
    </row>
    <row r="51" spans="1:6" x14ac:dyDescent="0.2">
      <c r="A51">
        <v>1160</v>
      </c>
    </row>
    <row r="52" spans="1:6" x14ac:dyDescent="0.2">
      <c r="A52">
        <v>1161</v>
      </c>
    </row>
    <row r="53" spans="1:6" x14ac:dyDescent="0.2">
      <c r="A53">
        <v>1162</v>
      </c>
    </row>
    <row r="54" spans="1:6" x14ac:dyDescent="0.2">
      <c r="A54">
        <v>1163</v>
      </c>
    </row>
    <row r="55" spans="1:6" x14ac:dyDescent="0.2">
      <c r="A55">
        <v>1164</v>
      </c>
    </row>
    <row r="56" spans="1:6" x14ac:dyDescent="0.2">
      <c r="A56">
        <v>1165</v>
      </c>
    </row>
    <row r="57" spans="1:6" x14ac:dyDescent="0.2">
      <c r="A57">
        <v>1166</v>
      </c>
    </row>
    <row r="58" spans="1:6" x14ac:dyDescent="0.2">
      <c r="A58">
        <v>1167</v>
      </c>
    </row>
    <row r="59" spans="1:6" x14ac:dyDescent="0.2">
      <c r="A59">
        <v>1168</v>
      </c>
    </row>
    <row r="60" spans="1:6" x14ac:dyDescent="0.2">
      <c r="A60">
        <v>1169</v>
      </c>
    </row>
    <row r="61" spans="1:6" x14ac:dyDescent="0.2">
      <c r="A61">
        <v>1170</v>
      </c>
    </row>
    <row r="62" spans="1:6" x14ac:dyDescent="0.2">
      <c r="A62">
        <v>1171</v>
      </c>
    </row>
    <row r="63" spans="1:6" x14ac:dyDescent="0.2">
      <c r="A63">
        <v>1172</v>
      </c>
    </row>
    <row r="64" spans="1:6" x14ac:dyDescent="0.2">
      <c r="A64">
        <v>1173</v>
      </c>
    </row>
    <row r="65" spans="1:1" x14ac:dyDescent="0.2">
      <c r="A65">
        <v>1174</v>
      </c>
    </row>
    <row r="66" spans="1:1" x14ac:dyDescent="0.2">
      <c r="A66">
        <v>1175</v>
      </c>
    </row>
    <row r="67" spans="1:1" x14ac:dyDescent="0.2">
      <c r="A67">
        <v>1176</v>
      </c>
    </row>
    <row r="68" spans="1:1" x14ac:dyDescent="0.2">
      <c r="A68">
        <v>1177</v>
      </c>
    </row>
    <row r="69" spans="1:1" x14ac:dyDescent="0.2">
      <c r="A69">
        <v>1178</v>
      </c>
    </row>
    <row r="70" spans="1:1" x14ac:dyDescent="0.2">
      <c r="A70">
        <v>1179</v>
      </c>
    </row>
    <row r="71" spans="1:1" x14ac:dyDescent="0.2">
      <c r="A71">
        <v>1180</v>
      </c>
    </row>
    <row r="72" spans="1:1" x14ac:dyDescent="0.2">
      <c r="A72">
        <v>1181</v>
      </c>
    </row>
    <row r="73" spans="1:1" x14ac:dyDescent="0.2">
      <c r="A73">
        <v>1182</v>
      </c>
    </row>
    <row r="74" spans="1:1" x14ac:dyDescent="0.2">
      <c r="A74">
        <v>1183</v>
      </c>
    </row>
    <row r="75" spans="1:1" x14ac:dyDescent="0.2">
      <c r="A75">
        <v>1184</v>
      </c>
    </row>
    <row r="76" spans="1:1" x14ac:dyDescent="0.2">
      <c r="A76">
        <v>1185</v>
      </c>
    </row>
    <row r="77" spans="1:1" x14ac:dyDescent="0.2">
      <c r="A77">
        <v>1186</v>
      </c>
    </row>
    <row r="78" spans="1:1" x14ac:dyDescent="0.2">
      <c r="A78">
        <v>1187</v>
      </c>
    </row>
    <row r="79" spans="1:1" x14ac:dyDescent="0.2">
      <c r="A79">
        <v>1188</v>
      </c>
    </row>
    <row r="80" spans="1:1" x14ac:dyDescent="0.2">
      <c r="A80">
        <v>1189</v>
      </c>
    </row>
    <row r="81" spans="1:1" x14ac:dyDescent="0.2">
      <c r="A81">
        <v>1190</v>
      </c>
    </row>
    <row r="82" spans="1:1" x14ac:dyDescent="0.2">
      <c r="A82">
        <v>1191</v>
      </c>
    </row>
    <row r="83" spans="1:1" x14ac:dyDescent="0.2">
      <c r="A83">
        <v>1192</v>
      </c>
    </row>
    <row r="84" spans="1:1" x14ac:dyDescent="0.2">
      <c r="A84">
        <v>1193</v>
      </c>
    </row>
    <row r="85" spans="1:1" x14ac:dyDescent="0.2">
      <c r="A85">
        <v>1194</v>
      </c>
    </row>
    <row r="86" spans="1:1" x14ac:dyDescent="0.2">
      <c r="A86">
        <v>1195</v>
      </c>
    </row>
    <row r="87" spans="1:1" x14ac:dyDescent="0.2">
      <c r="A87">
        <v>1196</v>
      </c>
    </row>
    <row r="88" spans="1:1" x14ac:dyDescent="0.2">
      <c r="A88">
        <v>1197</v>
      </c>
    </row>
    <row r="89" spans="1:1" x14ac:dyDescent="0.2">
      <c r="A89">
        <v>1198</v>
      </c>
    </row>
    <row r="90" spans="1:1" x14ac:dyDescent="0.2">
      <c r="A90">
        <v>1199</v>
      </c>
    </row>
    <row r="91" spans="1:1" x14ac:dyDescent="0.2">
      <c r="A91">
        <v>1200</v>
      </c>
    </row>
    <row r="92" spans="1:1" x14ac:dyDescent="0.2">
      <c r="A92">
        <v>1201</v>
      </c>
    </row>
    <row r="93" spans="1:1" x14ac:dyDescent="0.2">
      <c r="A93">
        <v>1202</v>
      </c>
    </row>
    <row r="94" spans="1:1" x14ac:dyDescent="0.2">
      <c r="A94">
        <v>1203</v>
      </c>
    </row>
    <row r="95" spans="1:1" x14ac:dyDescent="0.2">
      <c r="A95">
        <v>1204</v>
      </c>
    </row>
    <row r="96" spans="1:1" x14ac:dyDescent="0.2">
      <c r="A96">
        <v>1205</v>
      </c>
    </row>
    <row r="97" spans="1:1" x14ac:dyDescent="0.2">
      <c r="A97">
        <v>1206</v>
      </c>
    </row>
    <row r="98" spans="1:1" x14ac:dyDescent="0.2">
      <c r="A98">
        <v>1207</v>
      </c>
    </row>
    <row r="99" spans="1:1" x14ac:dyDescent="0.2">
      <c r="A99">
        <v>1208</v>
      </c>
    </row>
    <row r="100" spans="1:1" x14ac:dyDescent="0.2">
      <c r="A100">
        <v>1209</v>
      </c>
    </row>
    <row r="101" spans="1:1" x14ac:dyDescent="0.2">
      <c r="A101">
        <v>1210</v>
      </c>
    </row>
    <row r="102" spans="1:1" x14ac:dyDescent="0.2">
      <c r="A102">
        <v>1211</v>
      </c>
    </row>
    <row r="103" spans="1:1" x14ac:dyDescent="0.2">
      <c r="A103">
        <v>1212</v>
      </c>
    </row>
    <row r="104" spans="1:1" x14ac:dyDescent="0.2">
      <c r="A104">
        <v>1213</v>
      </c>
    </row>
    <row r="105" spans="1:1" x14ac:dyDescent="0.2">
      <c r="A105">
        <v>1214</v>
      </c>
    </row>
    <row r="106" spans="1:1" x14ac:dyDescent="0.2">
      <c r="A106">
        <v>1215</v>
      </c>
    </row>
    <row r="107" spans="1:1" x14ac:dyDescent="0.2">
      <c r="A107">
        <v>1216</v>
      </c>
    </row>
    <row r="108" spans="1:1" x14ac:dyDescent="0.2">
      <c r="A108">
        <v>1217</v>
      </c>
    </row>
    <row r="109" spans="1:1" x14ac:dyDescent="0.2">
      <c r="A109">
        <v>1218</v>
      </c>
    </row>
    <row r="110" spans="1:1" x14ac:dyDescent="0.2">
      <c r="A110">
        <v>1219</v>
      </c>
    </row>
    <row r="111" spans="1:1" x14ac:dyDescent="0.2">
      <c r="A111">
        <v>1220</v>
      </c>
    </row>
    <row r="112" spans="1:1" x14ac:dyDescent="0.2">
      <c r="A112">
        <v>1221</v>
      </c>
    </row>
    <row r="113" spans="1:1" x14ac:dyDescent="0.2">
      <c r="A113">
        <v>1222</v>
      </c>
    </row>
    <row r="114" spans="1:1" x14ac:dyDescent="0.2">
      <c r="A114">
        <v>1223</v>
      </c>
    </row>
    <row r="115" spans="1:1" x14ac:dyDescent="0.2">
      <c r="A115">
        <v>1224</v>
      </c>
    </row>
    <row r="116" spans="1:1" x14ac:dyDescent="0.2">
      <c r="A116">
        <v>1225</v>
      </c>
    </row>
    <row r="117" spans="1:1" x14ac:dyDescent="0.2">
      <c r="A117">
        <v>1226</v>
      </c>
    </row>
    <row r="118" spans="1:1" x14ac:dyDescent="0.2">
      <c r="A118">
        <v>1227</v>
      </c>
    </row>
    <row r="119" spans="1:1" x14ac:dyDescent="0.2">
      <c r="A119">
        <v>1228</v>
      </c>
    </row>
  </sheetData>
  <sortState ref="A1:A143">
    <sortCondition ref="A1"/>
  </sortState>
  <conditionalFormatting sqref="V3:V15 S3:T14 Q3:Q14 AA3:AA14 Q17:R19 AK3:AK14">
    <cfRule type="cellIs" dxfId="19" priority="20" operator="equal">
      <formula>0</formula>
    </cfRule>
  </conditionalFormatting>
  <conditionalFormatting sqref="AP3:AP10">
    <cfRule type="cellIs" dxfId="18" priority="19" operator="equal">
      <formula>0</formula>
    </cfRule>
  </conditionalFormatting>
  <conditionalFormatting sqref="AT3:AT10">
    <cfRule type="cellIs" dxfId="17" priority="18" operator="equal">
      <formula>0</formula>
    </cfRule>
  </conditionalFormatting>
  <conditionalFormatting sqref="W15:X19 X3:X14">
    <cfRule type="cellIs" dxfId="16" priority="17" operator="equal">
      <formula>0</formula>
    </cfRule>
  </conditionalFormatting>
  <conditionalFormatting sqref="AB15:AB19 AA16:AA19">
    <cfRule type="cellIs" dxfId="15" priority="16" operator="equal">
      <formula>0</formula>
    </cfRule>
  </conditionalFormatting>
  <conditionalFormatting sqref="AG3:AG19 AF17:AF19">
    <cfRule type="cellIs" dxfId="14" priority="15" operator="equal">
      <formula>0</formula>
    </cfRule>
  </conditionalFormatting>
  <conditionalFormatting sqref="AL15:AL19">
    <cfRule type="cellIs" dxfId="13" priority="14" operator="equal">
      <formula>0</formula>
    </cfRule>
  </conditionalFormatting>
  <conditionalFormatting sqref="AJ9:AJ12">
    <cfRule type="cellIs" dxfId="12" priority="9" operator="equal">
      <formula>0</formula>
    </cfRule>
  </conditionalFormatting>
  <conditionalFormatting sqref="AL9:AL12">
    <cfRule type="cellIs" dxfId="11" priority="8" operator="equal">
      <formula>0</formula>
    </cfRule>
  </conditionalFormatting>
  <conditionalFormatting sqref="AE9:AE12">
    <cfRule type="cellIs" dxfId="10" priority="7" operator="equal">
      <formula>0</formula>
    </cfRule>
  </conditionalFormatting>
  <conditionalFormatting sqref="AB9:AB12">
    <cfRule type="cellIs" dxfId="9" priority="6" operator="equal">
      <formula>0</formula>
    </cfRule>
  </conditionalFormatting>
  <conditionalFormatting sqref="Z9:Z12">
    <cfRule type="cellIs" dxfId="8" priority="5" operator="equal">
      <formula>0</formula>
    </cfRule>
  </conditionalFormatting>
  <conditionalFormatting sqref="W9:W12">
    <cfRule type="cellIs" dxfId="7" priority="4" operator="equal">
      <formula>0</formula>
    </cfRule>
  </conditionalFormatting>
  <conditionalFormatting sqref="U9:U12">
    <cfRule type="cellIs" dxfId="6" priority="3" operator="equal">
      <formula>0</formula>
    </cfRule>
  </conditionalFormatting>
  <conditionalFormatting sqref="R9:R12">
    <cfRule type="cellIs" dxfId="5" priority="2" operator="equal">
      <formula>0</formula>
    </cfRule>
  </conditionalFormatting>
  <conditionalFormatting sqref="P9:P12">
    <cfRule type="cellIs" dxfId="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T29"/>
  <sheetViews>
    <sheetView showGridLines="0" view="pageBreakPreview" zoomScale="80" zoomScaleNormal="100" zoomScaleSheetLayoutView="80" workbookViewId="0">
      <pane ySplit="3" topLeftCell="A4" activePane="bottomLeft" state="frozen"/>
      <selection activeCell="E4" sqref="E4"/>
      <selection pane="bottomLeft" activeCell="C1" sqref="C1:T1"/>
    </sheetView>
  </sheetViews>
  <sheetFormatPr baseColWidth="10" defaultColWidth="9.1640625" defaultRowHeight="15" x14ac:dyDescent="0.2"/>
  <cols>
    <col min="1" max="1" width="1.5" customWidth="1"/>
    <col min="2" max="2" width="13.6640625" customWidth="1"/>
    <col min="3" max="3" width="39.1640625" customWidth="1"/>
    <col min="4" max="4" width="6.6640625" style="1" customWidth="1"/>
    <col min="5" max="5" width="7.5" style="68" bestFit="1" customWidth="1"/>
    <col min="6" max="6" width="6.6640625" style="34" customWidth="1"/>
    <col min="7" max="9" width="6.6640625" style="69" customWidth="1"/>
    <col min="10" max="10" width="6.6640625" style="1" customWidth="1"/>
    <col min="11" max="13" width="6.6640625" style="68" customWidth="1"/>
    <col min="14" max="14" width="6.6640625" style="1" customWidth="1"/>
    <col min="15" max="17" width="6.6640625" style="68" customWidth="1"/>
    <col min="18" max="18" width="10.5" customWidth="1"/>
    <col min="19" max="19" width="17.1640625" customWidth="1"/>
    <col min="20" max="20" width="41.6640625" bestFit="1" customWidth="1"/>
    <col min="21" max="21" width="1.5" customWidth="1"/>
  </cols>
  <sheetData>
    <row r="1" spans="2:20" ht="85" customHeight="1" x14ac:dyDescent="0.2">
      <c r="B1" s="66"/>
      <c r="C1" s="162" t="s">
        <v>86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2:20" ht="15.75" customHeight="1" x14ac:dyDescent="0.2">
      <c r="C2" s="67"/>
    </row>
    <row r="3" spans="2:20" ht="129" customHeight="1" x14ac:dyDescent="0.2">
      <c r="B3" s="70" t="s">
        <v>87</v>
      </c>
      <c r="C3" s="71" t="s">
        <v>88</v>
      </c>
      <c r="D3" s="72" t="s">
        <v>89</v>
      </c>
      <c r="E3" s="73" t="s">
        <v>90</v>
      </c>
      <c r="F3" s="74" t="s">
        <v>91</v>
      </c>
      <c r="G3" s="75" t="s">
        <v>92</v>
      </c>
      <c r="H3" s="75" t="s">
        <v>93</v>
      </c>
      <c r="I3" s="76" t="s">
        <v>94</v>
      </c>
      <c r="J3" s="77" t="s">
        <v>95</v>
      </c>
      <c r="K3" s="78" t="s">
        <v>96</v>
      </c>
      <c r="L3" s="78" t="s">
        <v>97</v>
      </c>
      <c r="M3" s="79" t="s">
        <v>98</v>
      </c>
      <c r="N3" s="80" t="s">
        <v>99</v>
      </c>
      <c r="O3" s="81" t="s">
        <v>100</v>
      </c>
      <c r="P3" s="81" t="s">
        <v>101</v>
      </c>
      <c r="Q3" s="82" t="s">
        <v>102</v>
      </c>
      <c r="R3" s="83" t="s">
        <v>48</v>
      </c>
      <c r="S3" s="84" t="s">
        <v>103</v>
      </c>
      <c r="T3" s="85" t="s">
        <v>104</v>
      </c>
    </row>
    <row r="4" spans="2:20" x14ac:dyDescent="0.2">
      <c r="B4" s="86">
        <v>1111</v>
      </c>
      <c r="C4" s="87"/>
      <c r="D4" s="88"/>
      <c r="E4" s="89"/>
      <c r="F4" s="90"/>
      <c r="G4" s="91"/>
      <c r="H4" s="91"/>
      <c r="I4" s="92"/>
      <c r="J4" s="93"/>
      <c r="K4" s="94"/>
      <c r="L4" s="94"/>
      <c r="M4" s="95"/>
      <c r="N4" s="96"/>
      <c r="O4" s="97"/>
      <c r="P4" s="97"/>
      <c r="Q4" s="98"/>
      <c r="R4" s="93"/>
      <c r="S4" s="99"/>
      <c r="T4" s="100"/>
    </row>
    <row r="5" spans="2:20" x14ac:dyDescent="0.2">
      <c r="B5" s="86"/>
      <c r="C5" s="87"/>
      <c r="D5" s="88"/>
      <c r="E5" s="101"/>
      <c r="F5" s="102"/>
      <c r="G5" s="103"/>
      <c r="H5" s="103"/>
      <c r="I5" s="104"/>
      <c r="J5" s="93"/>
      <c r="K5" s="105"/>
      <c r="L5" s="105"/>
      <c r="M5" s="106"/>
      <c r="N5" s="96"/>
      <c r="O5" s="97"/>
      <c r="P5" s="97"/>
      <c r="Q5" s="98"/>
      <c r="R5" s="93"/>
      <c r="S5" s="107"/>
      <c r="T5" s="108"/>
    </row>
    <row r="6" spans="2:20" x14ac:dyDescent="0.2">
      <c r="B6" s="86"/>
      <c r="C6" s="87"/>
      <c r="D6" s="88"/>
      <c r="E6" s="101"/>
      <c r="F6" s="102"/>
      <c r="G6" s="103"/>
      <c r="H6" s="103"/>
      <c r="I6" s="104"/>
      <c r="J6" s="109"/>
      <c r="K6" s="105"/>
      <c r="L6" s="105"/>
      <c r="M6" s="106"/>
      <c r="N6" s="96"/>
      <c r="O6" s="97"/>
      <c r="P6" s="97"/>
      <c r="Q6" s="98"/>
      <c r="R6" s="93"/>
      <c r="S6" s="107"/>
      <c r="T6" s="108"/>
    </row>
    <row r="7" spans="2:20" x14ac:dyDescent="0.2">
      <c r="B7" s="86"/>
      <c r="C7" s="87"/>
      <c r="D7" s="88"/>
      <c r="E7" s="101"/>
      <c r="F7" s="102"/>
      <c r="G7" s="103"/>
      <c r="H7" s="103"/>
      <c r="I7" s="104"/>
      <c r="J7" s="109"/>
      <c r="K7" s="105"/>
      <c r="L7" s="105"/>
      <c r="M7" s="106"/>
      <c r="N7" s="96"/>
      <c r="O7" s="97"/>
      <c r="P7" s="97"/>
      <c r="Q7" s="98"/>
      <c r="R7" s="93"/>
      <c r="S7" s="107"/>
      <c r="T7" s="108"/>
    </row>
    <row r="8" spans="2:20" x14ac:dyDescent="0.2">
      <c r="B8" s="86"/>
      <c r="C8" s="87"/>
      <c r="D8" s="88"/>
      <c r="E8" s="101"/>
      <c r="F8" s="102"/>
      <c r="G8" s="103"/>
      <c r="H8" s="103"/>
      <c r="I8" s="104"/>
      <c r="J8" s="109"/>
      <c r="K8" s="105"/>
      <c r="L8" s="105"/>
      <c r="M8" s="106"/>
      <c r="N8" s="96"/>
      <c r="O8" s="97"/>
      <c r="P8" s="97"/>
      <c r="Q8" s="98"/>
      <c r="R8" s="93"/>
      <c r="S8" s="107"/>
      <c r="T8" s="108"/>
    </row>
    <row r="9" spans="2:20" x14ac:dyDescent="0.2">
      <c r="B9" s="86"/>
      <c r="C9" s="87"/>
      <c r="D9" s="88"/>
      <c r="E9" s="101"/>
      <c r="F9" s="102"/>
      <c r="G9" s="103"/>
      <c r="H9" s="103"/>
      <c r="I9" s="104"/>
      <c r="J9" s="109"/>
      <c r="K9" s="105"/>
      <c r="L9" s="105"/>
      <c r="M9" s="106"/>
      <c r="N9" s="96"/>
      <c r="O9" s="97"/>
      <c r="P9" s="97"/>
      <c r="Q9" s="98"/>
      <c r="R9" s="93"/>
      <c r="S9" s="107"/>
      <c r="T9" s="108"/>
    </row>
    <row r="10" spans="2:20" x14ac:dyDescent="0.2">
      <c r="B10" s="86"/>
      <c r="C10" s="87"/>
      <c r="D10" s="88"/>
      <c r="E10" s="101"/>
      <c r="F10" s="102"/>
      <c r="G10" s="103"/>
      <c r="H10" s="103"/>
      <c r="I10" s="104"/>
      <c r="J10" s="109"/>
      <c r="K10" s="105"/>
      <c r="L10" s="105"/>
      <c r="M10" s="106"/>
      <c r="N10" s="96"/>
      <c r="O10" s="97"/>
      <c r="P10" s="97"/>
      <c r="Q10" s="98"/>
      <c r="R10" s="93"/>
      <c r="S10" s="107"/>
      <c r="T10" s="108"/>
    </row>
    <row r="11" spans="2:20" x14ac:dyDescent="0.2">
      <c r="B11" s="86"/>
      <c r="C11" s="87"/>
      <c r="D11" s="88"/>
      <c r="E11" s="101"/>
      <c r="F11" s="102"/>
      <c r="G11" s="103"/>
      <c r="H11" s="103"/>
      <c r="I11" s="104"/>
      <c r="J11" s="109"/>
      <c r="K11" s="105"/>
      <c r="L11" s="105"/>
      <c r="M11" s="106"/>
      <c r="N11" s="96"/>
      <c r="O11" s="97"/>
      <c r="P11" s="97"/>
      <c r="Q11" s="98"/>
      <c r="R11" s="93"/>
      <c r="S11" s="107"/>
      <c r="T11" s="108"/>
    </row>
    <row r="12" spans="2:20" x14ac:dyDescent="0.2">
      <c r="B12" s="86"/>
      <c r="C12" s="87"/>
      <c r="D12" s="88"/>
      <c r="E12" s="101"/>
      <c r="F12" s="102"/>
      <c r="G12" s="103"/>
      <c r="H12" s="103"/>
      <c r="I12" s="104"/>
      <c r="J12" s="109"/>
      <c r="K12" s="105"/>
      <c r="L12" s="105"/>
      <c r="M12" s="106"/>
      <c r="N12" s="96"/>
      <c r="O12" s="97"/>
      <c r="P12" s="97"/>
      <c r="Q12" s="98"/>
      <c r="R12" s="93"/>
      <c r="S12" s="107"/>
      <c r="T12" s="108"/>
    </row>
    <row r="13" spans="2:20" x14ac:dyDescent="0.2">
      <c r="B13" s="86"/>
      <c r="C13" s="87"/>
      <c r="D13" s="88"/>
      <c r="E13" s="101"/>
      <c r="F13" s="102"/>
      <c r="G13" s="103"/>
      <c r="H13" s="103"/>
      <c r="I13" s="104"/>
      <c r="J13" s="109"/>
      <c r="K13" s="105"/>
      <c r="L13" s="105"/>
      <c r="M13" s="106"/>
      <c r="N13" s="96"/>
      <c r="O13" s="97"/>
      <c r="P13" s="97"/>
      <c r="Q13" s="98"/>
      <c r="R13" s="93"/>
      <c r="S13" s="107"/>
      <c r="T13" s="108"/>
    </row>
    <row r="14" spans="2:20" x14ac:dyDescent="0.2">
      <c r="B14" s="86"/>
      <c r="C14" s="87"/>
      <c r="D14" s="88"/>
      <c r="E14" s="101"/>
      <c r="F14" s="102"/>
      <c r="G14" s="103"/>
      <c r="H14" s="103"/>
      <c r="I14" s="104"/>
      <c r="J14" s="109"/>
      <c r="K14" s="105"/>
      <c r="L14" s="105"/>
      <c r="M14" s="106"/>
      <c r="N14" s="96"/>
      <c r="O14" s="97"/>
      <c r="P14" s="97"/>
      <c r="Q14" s="98"/>
      <c r="R14" s="93"/>
      <c r="S14" s="107"/>
      <c r="T14" s="108"/>
    </row>
    <row r="15" spans="2:20" x14ac:dyDescent="0.2">
      <c r="B15" s="86"/>
      <c r="C15" s="87"/>
      <c r="D15" s="88"/>
      <c r="E15" s="101"/>
      <c r="F15" s="102"/>
      <c r="G15" s="103"/>
      <c r="H15" s="103"/>
      <c r="I15" s="104"/>
      <c r="J15" s="109"/>
      <c r="K15" s="105"/>
      <c r="L15" s="105"/>
      <c r="M15" s="106"/>
      <c r="N15" s="96"/>
      <c r="O15" s="97"/>
      <c r="P15" s="97"/>
      <c r="Q15" s="98"/>
      <c r="R15" s="93"/>
      <c r="S15" s="107"/>
      <c r="T15" s="108"/>
    </row>
    <row r="16" spans="2:20" x14ac:dyDescent="0.2">
      <c r="B16" s="86"/>
      <c r="C16" s="87"/>
      <c r="D16" s="88"/>
      <c r="E16" s="101"/>
      <c r="F16" s="102"/>
      <c r="G16" s="103"/>
      <c r="H16" s="103"/>
      <c r="I16" s="104"/>
      <c r="J16" s="109"/>
      <c r="K16" s="105"/>
      <c r="L16" s="105"/>
      <c r="M16" s="106"/>
      <c r="N16" s="96"/>
      <c r="O16" s="97"/>
      <c r="P16" s="97"/>
      <c r="Q16" s="98"/>
      <c r="R16" s="93"/>
      <c r="S16" s="107"/>
      <c r="T16" s="108"/>
    </row>
    <row r="17" spans="2:20" x14ac:dyDescent="0.2">
      <c r="B17" s="86"/>
      <c r="C17" s="87"/>
      <c r="D17" s="88"/>
      <c r="E17" s="101"/>
      <c r="F17" s="102"/>
      <c r="G17" s="103"/>
      <c r="H17" s="103"/>
      <c r="I17" s="104"/>
      <c r="J17" s="109"/>
      <c r="K17" s="105"/>
      <c r="L17" s="105"/>
      <c r="M17" s="106"/>
      <c r="N17" s="96"/>
      <c r="O17" s="97"/>
      <c r="P17" s="97"/>
      <c r="Q17" s="98"/>
      <c r="R17" s="93"/>
      <c r="S17" s="107"/>
      <c r="T17" s="108"/>
    </row>
    <row r="18" spans="2:20" x14ac:dyDescent="0.2">
      <c r="B18" s="86"/>
      <c r="C18" s="87"/>
      <c r="D18" s="88"/>
      <c r="E18" s="101"/>
      <c r="F18" s="102"/>
      <c r="G18" s="103"/>
      <c r="H18" s="103"/>
      <c r="I18" s="104"/>
      <c r="J18" s="109"/>
      <c r="K18" s="105"/>
      <c r="L18" s="105"/>
      <c r="M18" s="106"/>
      <c r="N18" s="96"/>
      <c r="O18" s="97"/>
      <c r="P18" s="97"/>
      <c r="Q18" s="98"/>
      <c r="R18" s="93"/>
      <c r="S18" s="107"/>
      <c r="T18" s="108"/>
    </row>
    <row r="19" spans="2:20" x14ac:dyDescent="0.2">
      <c r="B19" s="86"/>
      <c r="C19" s="87"/>
      <c r="D19" s="88"/>
      <c r="E19" s="101"/>
      <c r="F19" s="102"/>
      <c r="G19" s="103"/>
      <c r="H19" s="103"/>
      <c r="I19" s="104"/>
      <c r="J19" s="109"/>
      <c r="K19" s="105"/>
      <c r="L19" s="105"/>
      <c r="M19" s="106"/>
      <c r="N19" s="96"/>
      <c r="O19" s="97"/>
      <c r="P19" s="97"/>
      <c r="Q19" s="98"/>
      <c r="R19" s="93"/>
      <c r="S19" s="107"/>
      <c r="T19" s="108"/>
    </row>
    <row r="20" spans="2:20" x14ac:dyDescent="0.2">
      <c r="B20" s="86"/>
      <c r="C20" s="87"/>
      <c r="D20" s="88"/>
      <c r="E20" s="101"/>
      <c r="F20" s="102"/>
      <c r="G20" s="103"/>
      <c r="H20" s="103"/>
      <c r="I20" s="104"/>
      <c r="J20" s="109"/>
      <c r="K20" s="105"/>
      <c r="L20" s="105"/>
      <c r="M20" s="106"/>
      <c r="N20" s="96"/>
      <c r="O20" s="97"/>
      <c r="P20" s="97"/>
      <c r="Q20" s="98"/>
      <c r="R20" s="93"/>
      <c r="S20" s="107"/>
      <c r="T20" s="108"/>
    </row>
    <row r="21" spans="2:20" x14ac:dyDescent="0.2">
      <c r="B21" s="86"/>
      <c r="C21" s="87"/>
      <c r="D21" s="88"/>
      <c r="E21" s="101"/>
      <c r="F21" s="102"/>
      <c r="G21" s="103"/>
      <c r="H21" s="103"/>
      <c r="I21" s="104"/>
      <c r="J21" s="109"/>
      <c r="K21" s="105"/>
      <c r="L21" s="105"/>
      <c r="M21" s="106"/>
      <c r="N21" s="96"/>
      <c r="O21" s="97"/>
      <c r="P21" s="97"/>
      <c r="Q21" s="98"/>
      <c r="R21" s="93"/>
      <c r="S21" s="107"/>
      <c r="T21" s="108"/>
    </row>
    <row r="22" spans="2:20" x14ac:dyDescent="0.2">
      <c r="B22" s="86"/>
      <c r="C22" s="87"/>
      <c r="D22" s="88"/>
      <c r="E22" s="101"/>
      <c r="F22" s="102"/>
      <c r="G22" s="103"/>
      <c r="H22" s="103"/>
      <c r="I22" s="104"/>
      <c r="J22" s="109"/>
      <c r="K22" s="105"/>
      <c r="L22" s="105"/>
      <c r="M22" s="106"/>
      <c r="N22" s="96"/>
      <c r="O22" s="97"/>
      <c r="P22" s="97"/>
      <c r="Q22" s="98"/>
      <c r="R22" s="93"/>
      <c r="S22" s="107"/>
      <c r="T22" s="108"/>
    </row>
    <row r="23" spans="2:20" x14ac:dyDescent="0.2">
      <c r="B23" s="86"/>
      <c r="C23" s="87"/>
      <c r="D23" s="88"/>
      <c r="E23" s="101"/>
      <c r="F23" s="102"/>
      <c r="G23" s="103"/>
      <c r="H23" s="103"/>
      <c r="I23" s="104"/>
      <c r="J23" s="109"/>
      <c r="K23" s="105"/>
      <c r="L23" s="105"/>
      <c r="M23" s="106"/>
      <c r="N23" s="96"/>
      <c r="O23" s="97"/>
      <c r="P23" s="97"/>
      <c r="Q23" s="98"/>
      <c r="R23" s="93"/>
      <c r="S23" s="107"/>
      <c r="T23" s="108"/>
    </row>
    <row r="24" spans="2:20" x14ac:dyDescent="0.2">
      <c r="B24" s="86"/>
      <c r="C24" s="87"/>
      <c r="D24" s="88"/>
      <c r="E24" s="101"/>
      <c r="F24" s="102"/>
      <c r="G24" s="103"/>
      <c r="H24" s="103"/>
      <c r="I24" s="104"/>
      <c r="J24" s="109"/>
      <c r="K24" s="105"/>
      <c r="L24" s="105"/>
      <c r="M24" s="106"/>
      <c r="N24" s="96"/>
      <c r="O24" s="97"/>
      <c r="P24" s="97"/>
      <c r="Q24" s="98"/>
      <c r="R24" s="93"/>
      <c r="S24" s="107"/>
      <c r="T24" s="108"/>
    </row>
    <row r="25" spans="2:20" x14ac:dyDescent="0.2">
      <c r="B25" s="86"/>
      <c r="C25" s="87"/>
      <c r="D25" s="88"/>
      <c r="E25" s="101"/>
      <c r="F25" s="102"/>
      <c r="G25" s="103"/>
      <c r="H25" s="103"/>
      <c r="I25" s="104"/>
      <c r="J25" s="109"/>
      <c r="K25" s="105"/>
      <c r="L25" s="105"/>
      <c r="M25" s="106"/>
      <c r="N25" s="96"/>
      <c r="O25" s="97"/>
      <c r="P25" s="97"/>
      <c r="Q25" s="98"/>
      <c r="R25" s="93"/>
      <c r="S25" s="107"/>
      <c r="T25" s="108"/>
    </row>
    <row r="26" spans="2:20" x14ac:dyDescent="0.2">
      <c r="B26" s="86"/>
      <c r="C26" s="87"/>
      <c r="D26" s="88"/>
      <c r="E26" s="101"/>
      <c r="F26" s="102"/>
      <c r="G26" s="103"/>
      <c r="H26" s="103"/>
      <c r="I26" s="104"/>
      <c r="J26" s="109"/>
      <c r="K26" s="105"/>
      <c r="L26" s="105"/>
      <c r="M26" s="106"/>
      <c r="N26" s="96"/>
      <c r="O26" s="97"/>
      <c r="P26" s="97"/>
      <c r="Q26" s="98"/>
      <c r="R26" s="93"/>
      <c r="S26" s="107"/>
      <c r="T26" s="108"/>
    </row>
    <row r="27" spans="2:20" x14ac:dyDescent="0.2">
      <c r="B27" s="86"/>
      <c r="C27" s="87"/>
      <c r="D27" s="88"/>
      <c r="E27" s="101"/>
      <c r="F27" s="102"/>
      <c r="G27" s="103"/>
      <c r="H27" s="103"/>
      <c r="I27" s="104"/>
      <c r="J27" s="109"/>
      <c r="K27" s="105"/>
      <c r="L27" s="105"/>
      <c r="M27" s="106"/>
      <c r="N27" s="96"/>
      <c r="O27" s="97"/>
      <c r="P27" s="97"/>
      <c r="Q27" s="98"/>
      <c r="R27" s="93"/>
      <c r="S27" s="107"/>
      <c r="T27" s="108"/>
    </row>
    <row r="28" spans="2:20" x14ac:dyDescent="0.2">
      <c r="B28" s="86"/>
      <c r="C28" s="87"/>
      <c r="D28" s="88"/>
      <c r="E28" s="101"/>
      <c r="F28" s="102"/>
      <c r="G28" s="103"/>
      <c r="H28" s="103"/>
      <c r="I28" s="104"/>
      <c r="J28" s="109"/>
      <c r="K28" s="105"/>
      <c r="L28" s="105"/>
      <c r="M28" s="106"/>
      <c r="N28" s="96"/>
      <c r="O28" s="97"/>
      <c r="P28" s="97"/>
      <c r="Q28" s="98"/>
      <c r="R28" s="93"/>
      <c r="S28" s="107"/>
      <c r="T28" s="108"/>
    </row>
    <row r="29" spans="2:20" x14ac:dyDescent="0.2">
      <c r="B29" s="86"/>
      <c r="C29" s="87"/>
      <c r="D29" s="88"/>
      <c r="E29" s="101"/>
      <c r="F29" s="102"/>
      <c r="G29" s="103"/>
      <c r="H29" s="103"/>
      <c r="I29" s="104"/>
      <c r="J29" s="109"/>
      <c r="K29" s="105"/>
      <c r="L29" s="105"/>
      <c r="M29" s="106"/>
      <c r="N29" s="96"/>
      <c r="O29" s="97"/>
      <c r="P29" s="97"/>
      <c r="Q29" s="98"/>
      <c r="R29" s="93"/>
      <c r="S29" s="107"/>
      <c r="T29" s="108"/>
    </row>
  </sheetData>
  <mergeCells count="1">
    <mergeCell ref="C1:T1"/>
  </mergeCells>
  <pageMargins left="0.2" right="0.2" top="0.25" bottom="0.75" header="0.3" footer="0.3"/>
  <pageSetup paperSize="9" scale="63" orientation="landscape" r:id="rId1"/>
  <headerFooter>
    <oddFooter>&amp;C&amp;P of &amp;N&amp;RC-AG-PR-F-001_REV01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A393DD-D245-49BE-BD53-B482D3AC31E9}">
            <xm:f>'Users\chr1san\Desktop\Purchasing Templates\SUPPLIER PPAP&amp; QUALITY CRITERIA (COPQ)\SUPPLIER QUALIFICATION PROCESS\[Suppliers Evaluation form V1.4 -(C.Santoro review).xlsx]-'!#REF!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1273FD4-A3FC-497B-BC91-EA0A14E7FF5D}">
            <xm:f>'Users\chr1san\Desktop\Purchasing Templates\SUPPLIER PPAP&amp; QUALITY CRITERIA (COPQ)\SUPPLIER QUALIFICATION PROCESS\[Suppliers Evaluation form V1.4 -(C.Santoro review).xlsx]-'!#REF!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3B30003C-10F4-4032-A5FA-37A90830BFFC}">
            <xm:f>'Users\chr1san\Desktop\Purchasing Templates\SUPPLIER PPAP&amp; QUALITY CRITERIA (COPQ)\SUPPLIER QUALIFICATION PROCESS\[Suppliers Evaluation form V1.4 -(C.Santoro review).xlsx]-'!#REF!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9581A557-63AE-4766-94A7-E12360F89B5D}">
            <xm:f>'Users\chr1san\Desktop\Purchasing Templates\SUPPLIER PPAP&amp; QUALITY CRITERIA (COPQ)\SUPPLIER QUALIFICATION PROCESS\[Suppliers Evaluation form V1.4 -(C.Santoro review).xlsx]-'!#REF!</xm:f>
            <x14:dxf>
              <font>
                <b/>
                <i val="0"/>
                <color theme="0"/>
              </font>
              <fill>
                <patternFill>
                  <bgColor rgb="FF0070C0"/>
                </patternFill>
              </fill>
            </x14:dxf>
          </x14:cfRule>
          <xm:sqref>S4:S29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showGridLines="0" zoomScale="115" zoomScaleNormal="115" workbookViewId="0">
      <selection activeCell="B15" sqref="B15"/>
    </sheetView>
  </sheetViews>
  <sheetFormatPr baseColWidth="10" defaultColWidth="9.1640625" defaultRowHeight="15" x14ac:dyDescent="0.2"/>
  <cols>
    <col min="2" max="2" width="39.1640625" bestFit="1" customWidth="1"/>
    <col min="3" max="3" width="52" customWidth="1"/>
    <col min="4" max="4" width="46.83203125" customWidth="1"/>
    <col min="5" max="5" width="22.83203125" customWidth="1"/>
  </cols>
  <sheetData>
    <row r="3" spans="2:5" x14ac:dyDescent="0.2">
      <c r="B3" s="110"/>
    </row>
    <row r="4" spans="2:5" x14ac:dyDescent="0.2">
      <c r="B4" s="111" t="s">
        <v>105</v>
      </c>
      <c r="C4" s="112" t="s">
        <v>106</v>
      </c>
      <c r="D4" s="112" t="s">
        <v>107</v>
      </c>
      <c r="E4" s="112" t="s">
        <v>108</v>
      </c>
    </row>
    <row r="5" spans="2:5" ht="15" customHeight="1" x14ac:dyDescent="0.2">
      <c r="B5" s="113" t="s">
        <v>109</v>
      </c>
      <c r="C5" s="114" t="s">
        <v>110</v>
      </c>
      <c r="D5" s="115" t="s">
        <v>111</v>
      </c>
      <c r="E5" s="116"/>
    </row>
    <row r="6" spans="2:5" ht="41.25" customHeight="1" x14ac:dyDescent="0.2">
      <c r="B6" s="117" t="s">
        <v>112</v>
      </c>
      <c r="C6" s="118"/>
      <c r="D6" s="119" t="s">
        <v>113</v>
      </c>
      <c r="E6" s="119" t="s">
        <v>114</v>
      </c>
    </row>
    <row r="7" spans="2:5" ht="20.5" customHeight="1" x14ac:dyDescent="0.2">
      <c r="B7" s="117" t="s">
        <v>115</v>
      </c>
      <c r="C7" s="118" t="s">
        <v>116</v>
      </c>
      <c r="D7" s="119" t="s">
        <v>117</v>
      </c>
      <c r="E7" s="119" t="s">
        <v>118</v>
      </c>
    </row>
    <row r="8" spans="2:5" ht="15" customHeight="1" x14ac:dyDescent="0.2">
      <c r="B8" s="120" t="s">
        <v>119</v>
      </c>
      <c r="C8" s="121" t="s">
        <v>120</v>
      </c>
      <c r="D8" s="122" t="s">
        <v>121</v>
      </c>
      <c r="E8" s="123"/>
    </row>
    <row r="9" spans="2:5" ht="22" x14ac:dyDescent="0.2">
      <c r="B9" s="124" t="s">
        <v>122</v>
      </c>
      <c r="C9" s="125" t="s">
        <v>123</v>
      </c>
      <c r="D9" s="126" t="s">
        <v>124</v>
      </c>
      <c r="E9" s="126" t="s">
        <v>114</v>
      </c>
    </row>
    <row r="10" spans="2:5" ht="21.75" customHeight="1" x14ac:dyDescent="0.2">
      <c r="B10" s="124" t="s">
        <v>125</v>
      </c>
      <c r="C10" s="125" t="s">
        <v>126</v>
      </c>
      <c r="D10" s="126" t="s">
        <v>127</v>
      </c>
      <c r="E10" s="126" t="s">
        <v>114</v>
      </c>
    </row>
    <row r="11" spans="2:5" ht="33" customHeight="1" x14ac:dyDescent="0.2">
      <c r="B11" s="127" t="s">
        <v>128</v>
      </c>
      <c r="C11" s="128" t="s">
        <v>129</v>
      </c>
      <c r="D11" s="129" t="s">
        <v>130</v>
      </c>
      <c r="E11" s="129" t="s">
        <v>131</v>
      </c>
    </row>
    <row r="12" spans="2:5" ht="15" customHeight="1" x14ac:dyDescent="0.2">
      <c r="B12" s="130" t="s">
        <v>132</v>
      </c>
      <c r="C12" s="131" t="s">
        <v>133</v>
      </c>
      <c r="D12" s="132" t="s">
        <v>134</v>
      </c>
      <c r="E12" s="133"/>
    </row>
    <row r="13" spans="2:5" ht="33.75" customHeight="1" x14ac:dyDescent="0.2">
      <c r="B13" s="134" t="s">
        <v>135</v>
      </c>
      <c r="C13" s="135" t="s">
        <v>136</v>
      </c>
      <c r="D13" s="136" t="s">
        <v>137</v>
      </c>
      <c r="E13" s="135" t="s">
        <v>138</v>
      </c>
    </row>
    <row r="14" spans="2:5" ht="38.25" customHeight="1" x14ac:dyDescent="0.2">
      <c r="B14" s="134" t="s">
        <v>139</v>
      </c>
      <c r="C14" s="135" t="s">
        <v>140</v>
      </c>
      <c r="D14" s="136" t="s">
        <v>141</v>
      </c>
      <c r="E14" s="135" t="s">
        <v>142</v>
      </c>
    </row>
    <row r="15" spans="2:5" ht="38.25" customHeight="1" x14ac:dyDescent="0.2">
      <c r="B15" s="137" t="s">
        <v>143</v>
      </c>
      <c r="C15" s="138" t="s">
        <v>144</v>
      </c>
      <c r="D15" s="139" t="s">
        <v>145</v>
      </c>
      <c r="E15" s="138" t="s">
        <v>146</v>
      </c>
    </row>
    <row r="16" spans="2:5" ht="15" customHeight="1" x14ac:dyDescent="0.2">
      <c r="B16" s="140" t="s">
        <v>147</v>
      </c>
      <c r="C16" s="141" t="s">
        <v>148</v>
      </c>
      <c r="D16" s="142" t="s">
        <v>149</v>
      </c>
      <c r="E16" s="143"/>
    </row>
    <row r="17" spans="2:7" ht="33.75" customHeight="1" x14ac:dyDescent="0.2">
      <c r="B17" s="144" t="s">
        <v>150</v>
      </c>
      <c r="C17" s="145" t="s">
        <v>151</v>
      </c>
      <c r="D17" s="146" t="s">
        <v>152</v>
      </c>
      <c r="E17" s="147" t="s">
        <v>153</v>
      </c>
    </row>
    <row r="18" spans="2:7" ht="33" x14ac:dyDescent="0.2">
      <c r="B18" s="144" t="s">
        <v>154</v>
      </c>
      <c r="C18" s="145" t="s">
        <v>155</v>
      </c>
      <c r="D18" s="146" t="s">
        <v>152</v>
      </c>
      <c r="E18" s="147" t="s">
        <v>156</v>
      </c>
    </row>
    <row r="19" spans="2:7" ht="41.25" customHeight="1" x14ac:dyDescent="0.2">
      <c r="B19" s="148" t="s">
        <v>157</v>
      </c>
      <c r="C19" s="149" t="s">
        <v>158</v>
      </c>
      <c r="D19" s="150" t="s">
        <v>152</v>
      </c>
      <c r="E19" s="151" t="s">
        <v>159</v>
      </c>
    </row>
    <row r="20" spans="2:7" ht="16" thickBot="1" x14ac:dyDescent="0.25">
      <c r="B20" s="152"/>
      <c r="C20" s="152"/>
      <c r="D20" s="152"/>
    </row>
    <row r="21" spans="2:7" ht="16" thickBot="1" x14ac:dyDescent="0.25">
      <c r="B21" s="153" t="s">
        <v>160</v>
      </c>
      <c r="C21" s="154" t="s">
        <v>161</v>
      </c>
      <c r="D21" s="155" t="s">
        <v>162</v>
      </c>
    </row>
    <row r="22" spans="2:7" x14ac:dyDescent="0.2">
      <c r="B22" s="110"/>
    </row>
    <row r="24" spans="2:7" x14ac:dyDescent="0.2">
      <c r="G24" s="5"/>
    </row>
    <row r="25" spans="2:7" x14ac:dyDescent="0.2">
      <c r="G25" s="156"/>
    </row>
    <row r="26" spans="2:7" x14ac:dyDescent="0.2">
      <c r="G26" s="157"/>
    </row>
    <row r="27" spans="2:7" x14ac:dyDescent="0.2">
      <c r="G27" s="157"/>
    </row>
    <row r="28" spans="2:7" x14ac:dyDescent="0.2">
      <c r="G28" s="156"/>
    </row>
    <row r="29" spans="2:7" x14ac:dyDescent="0.2">
      <c r="G29" s="157"/>
    </row>
    <row r="30" spans="2:7" x14ac:dyDescent="0.2">
      <c r="G30" s="157"/>
    </row>
    <row r="31" spans="2:7" x14ac:dyDescent="0.2">
      <c r="G31" s="156"/>
    </row>
    <row r="32" spans="2:7" x14ac:dyDescent="0.2">
      <c r="G32" s="157"/>
    </row>
    <row r="33" spans="7:7" x14ac:dyDescent="0.2">
      <c r="G33" s="157"/>
    </row>
    <row r="34" spans="7:7" x14ac:dyDescent="0.2">
      <c r="G34" s="10"/>
    </row>
    <row r="35" spans="7:7" x14ac:dyDescent="0.2">
      <c r="G35" s="10"/>
    </row>
    <row r="36" spans="7:7" x14ac:dyDescent="0.2">
      <c r="G36" s="10"/>
    </row>
    <row r="37" spans="7:7" x14ac:dyDescent="0.2">
      <c r="G37" s="5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29"/>
  <sheetViews>
    <sheetView showGridLines="0" view="pageBreakPreview" zoomScaleNormal="100" zoomScaleSheetLayoutView="100" workbookViewId="0">
      <selection activeCell="P21" sqref="P21"/>
    </sheetView>
  </sheetViews>
  <sheetFormatPr baseColWidth="10" defaultColWidth="9.1640625" defaultRowHeight="15" x14ac:dyDescent="0.2"/>
  <cols>
    <col min="1" max="1" width="4.6640625" customWidth="1"/>
    <col min="2" max="2" width="3.83203125" customWidth="1"/>
    <col min="3" max="4" width="26.6640625" style="31" customWidth="1"/>
    <col min="5" max="5" width="18.33203125" style="32" customWidth="1"/>
    <col min="6" max="6" width="8.5" style="43" customWidth="1"/>
    <col min="7" max="7" width="8.83203125" style="34"/>
    <col min="8" max="8" width="5.5" customWidth="1"/>
    <col min="9" max="9" width="61.1640625" style="35" customWidth="1"/>
    <col min="10" max="10" width="2.6640625" customWidth="1"/>
  </cols>
  <sheetData>
    <row r="3" spans="1:10" ht="19" x14ac:dyDescent="0.2">
      <c r="F3" s="33" t="s">
        <v>49</v>
      </c>
    </row>
    <row r="4" spans="1:10" ht="19" x14ac:dyDescent="0.2">
      <c r="F4" s="33"/>
    </row>
    <row r="5" spans="1:10" s="36" customFormat="1" ht="19" x14ac:dyDescent="0.25">
      <c r="D5" s="37"/>
      <c r="E5" s="38"/>
      <c r="F5" s="33"/>
      <c r="G5" s="39"/>
      <c r="I5" s="40"/>
    </row>
    <row r="6" spans="1:10" s="36" customFormat="1" ht="19" x14ac:dyDescent="0.25">
      <c r="E6" s="38"/>
      <c r="F6" s="33"/>
      <c r="G6" s="39"/>
      <c r="I6" s="40"/>
    </row>
    <row r="7" spans="1:10" s="36" customFormat="1" ht="19" x14ac:dyDescent="0.25">
      <c r="D7" s="41"/>
      <c r="E7" s="38"/>
      <c r="F7" s="33"/>
      <c r="G7" s="39"/>
      <c r="I7" s="40"/>
    </row>
    <row r="9" spans="1:10" x14ac:dyDescent="0.2">
      <c r="A9" s="5"/>
      <c r="B9" s="42" t="s">
        <v>50</v>
      </c>
      <c r="G9" s="34" t="s">
        <v>51</v>
      </c>
    </row>
    <row r="10" spans="1:10" s="50" customFormat="1" ht="26" customHeight="1" x14ac:dyDescent="0.2">
      <c r="A10" s="5"/>
      <c r="B10" s="42"/>
      <c r="C10" s="164" t="s">
        <v>52</v>
      </c>
      <c r="D10" s="164"/>
      <c r="E10" s="44"/>
      <c r="F10" s="45" t="str">
        <f>IF(E10="","",VLOOKUP(E10,'[2]-'!R:S,2,FALSE)*G10)</f>
        <v/>
      </c>
      <c r="G10" s="46">
        <v>2</v>
      </c>
      <c r="H10" s="47"/>
      <c r="I10" s="48" t="s">
        <v>53</v>
      </c>
      <c r="J10" s="49"/>
    </row>
    <row r="11" spans="1:10" s="50" customFormat="1" ht="26" customHeight="1" x14ac:dyDescent="0.2">
      <c r="A11" s="5"/>
      <c r="B11" s="42"/>
      <c r="C11" s="164" t="s">
        <v>54</v>
      </c>
      <c r="D11" s="164"/>
      <c r="E11" s="44"/>
      <c r="F11" s="45" t="str">
        <f>IF(E11="","",VLOOKUP(E11,'[2]-'!R:S,2,FALSE)*G11)</f>
        <v/>
      </c>
      <c r="G11" s="46">
        <v>1</v>
      </c>
      <c r="H11" s="47"/>
      <c r="I11" s="48" t="s">
        <v>55</v>
      </c>
      <c r="J11" s="49"/>
    </row>
    <row r="12" spans="1:10" s="50" customFormat="1" ht="26" customHeight="1" x14ac:dyDescent="0.2">
      <c r="A12" s="5"/>
      <c r="B12" s="42"/>
      <c r="C12" s="164" t="s">
        <v>56</v>
      </c>
      <c r="D12" s="164"/>
      <c r="E12" s="44"/>
      <c r="F12" s="45" t="str">
        <f>IF(E12="","",VLOOKUP(E12,'[2]-'!R:S,2,FALSE)*G12)</f>
        <v/>
      </c>
      <c r="G12" s="46">
        <v>1</v>
      </c>
      <c r="H12" s="47"/>
      <c r="I12" s="48" t="s">
        <v>57</v>
      </c>
      <c r="J12" s="49"/>
    </row>
    <row r="13" spans="1:10" s="50" customFormat="1" ht="26" customHeight="1" x14ac:dyDescent="0.2">
      <c r="A13" s="5"/>
      <c r="B13" s="42"/>
      <c r="C13" s="164" t="s">
        <v>58</v>
      </c>
      <c r="D13" s="164"/>
      <c r="E13" s="44"/>
      <c r="F13" s="45" t="str">
        <f>IF(E13="","",VLOOKUP(E13,'[2]-'!R:S,2,FALSE)*G13)</f>
        <v/>
      </c>
      <c r="G13" s="46">
        <v>2</v>
      </c>
      <c r="H13" s="47"/>
      <c r="I13" s="48" t="s">
        <v>59</v>
      </c>
      <c r="J13" s="49"/>
    </row>
    <row r="14" spans="1:10" s="50" customFormat="1" ht="26" customHeight="1" x14ac:dyDescent="0.2">
      <c r="A14" s="5"/>
      <c r="B14" s="5"/>
      <c r="C14" s="164" t="s">
        <v>60</v>
      </c>
      <c r="D14" s="164"/>
      <c r="E14" s="44"/>
      <c r="F14" s="45" t="str">
        <f>IF(E14="","",VLOOKUP(E14,'[2]-'!R:S,2,FALSE)*G14)</f>
        <v/>
      </c>
      <c r="G14" s="46">
        <v>2</v>
      </c>
      <c r="H14" s="47"/>
      <c r="I14" s="48" t="s">
        <v>61</v>
      </c>
      <c r="J14" s="49"/>
    </row>
    <row r="15" spans="1:10" s="50" customFormat="1" ht="26" customHeight="1" x14ac:dyDescent="0.2">
      <c r="A15" s="5"/>
      <c r="B15" s="5"/>
      <c r="C15" s="164" t="s">
        <v>62</v>
      </c>
      <c r="D15" s="164"/>
      <c r="E15" s="44"/>
      <c r="F15" s="45" t="str">
        <f>IF(E15="","",VLOOKUP(E15,'[2]-'!R:S,2,FALSE)*G15)</f>
        <v/>
      </c>
      <c r="G15" s="46">
        <v>2</v>
      </c>
      <c r="H15" s="47"/>
      <c r="I15" s="48" t="s">
        <v>63</v>
      </c>
      <c r="J15" s="49"/>
    </row>
    <row r="16" spans="1:10" s="50" customFormat="1" ht="16" x14ac:dyDescent="0.2">
      <c r="A16" s="5"/>
      <c r="B16" s="5"/>
      <c r="C16" s="51"/>
      <c r="D16" s="51"/>
      <c r="E16" s="51"/>
      <c r="F16" s="52">
        <f>SUM(F10:F15)</f>
        <v>0</v>
      </c>
      <c r="G16" s="53" t="s">
        <v>64</v>
      </c>
      <c r="H16" s="49"/>
      <c r="I16" s="54"/>
      <c r="J16" s="49"/>
    </row>
    <row r="17" spans="1:10" s="50" customFormat="1" x14ac:dyDescent="0.2">
      <c r="A17" s="5"/>
      <c r="B17" s="42" t="s">
        <v>65</v>
      </c>
      <c r="C17" s="51"/>
      <c r="D17" s="51"/>
      <c r="E17" s="51"/>
      <c r="F17" s="55" t="str">
        <f>IF(E17="","",VLOOKUP(E17,'[2]-'!R:S,2,FALSE)*G17)</f>
        <v/>
      </c>
      <c r="G17" s="52"/>
      <c r="H17" s="49"/>
      <c r="I17" s="54"/>
      <c r="J17" s="49"/>
    </row>
    <row r="18" spans="1:10" s="50" customFormat="1" ht="26" customHeight="1" x14ac:dyDescent="0.2">
      <c r="A18" s="5"/>
      <c r="B18" s="5"/>
      <c r="C18" s="164" t="s">
        <v>66</v>
      </c>
      <c r="D18" s="164"/>
      <c r="E18" s="56"/>
      <c r="F18" s="45" t="str">
        <f>IF(E18="","",VLOOKUP(E18,'[2]-'!R:S,2,FALSE)*G18)</f>
        <v/>
      </c>
      <c r="G18" s="46">
        <v>3</v>
      </c>
      <c r="H18" s="47"/>
      <c r="I18" s="48" t="s">
        <v>67</v>
      </c>
      <c r="J18" s="49"/>
    </row>
    <row r="19" spans="1:10" s="50" customFormat="1" ht="26" customHeight="1" x14ac:dyDescent="0.2">
      <c r="A19" s="5"/>
      <c r="B19" s="5"/>
      <c r="C19" s="164" t="s">
        <v>68</v>
      </c>
      <c r="D19" s="164"/>
      <c r="E19" s="56"/>
      <c r="F19" s="45" t="str">
        <f>IF(E19="","",VLOOKUP(E19,'[2]-'!R:S,2,FALSE)*G19)</f>
        <v/>
      </c>
      <c r="G19" s="46">
        <v>3</v>
      </c>
      <c r="H19" s="47"/>
      <c r="I19" s="48" t="s">
        <v>69</v>
      </c>
      <c r="J19" s="49"/>
    </row>
    <row r="20" spans="1:10" s="50" customFormat="1" ht="26" customHeight="1" x14ac:dyDescent="0.2">
      <c r="A20" s="5"/>
      <c r="B20" s="5"/>
      <c r="C20" s="164" t="s">
        <v>70</v>
      </c>
      <c r="D20" s="164"/>
      <c r="E20" s="44"/>
      <c r="F20" s="45" t="str">
        <f>IF(E20="","",VLOOKUP(E20,'[2]-'!R:S,2,FALSE)*G20)</f>
        <v/>
      </c>
      <c r="G20" s="46">
        <v>2</v>
      </c>
      <c r="H20" s="47"/>
      <c r="I20" s="48" t="s">
        <v>71</v>
      </c>
      <c r="J20" s="49"/>
    </row>
    <row r="21" spans="1:10" s="50" customFormat="1" ht="26" customHeight="1" x14ac:dyDescent="0.2">
      <c r="A21" s="5"/>
      <c r="B21" s="5"/>
      <c r="C21" s="164" t="s">
        <v>72</v>
      </c>
      <c r="D21" s="164"/>
      <c r="E21" s="44"/>
      <c r="F21" s="45" t="str">
        <f>IF(E21="","",VLOOKUP(E21,'[2]-'!R:S,2,FALSE)*G21)</f>
        <v/>
      </c>
      <c r="G21" s="46">
        <v>2</v>
      </c>
      <c r="H21" s="47"/>
      <c r="I21" s="48" t="s">
        <v>73</v>
      </c>
      <c r="J21" s="49"/>
    </row>
    <row r="22" spans="1:10" ht="16" x14ac:dyDescent="0.2">
      <c r="B22" s="5"/>
      <c r="C22" s="51"/>
      <c r="D22" s="51"/>
      <c r="E22" s="51"/>
      <c r="F22" s="52">
        <f>SUM(F18:F21)</f>
        <v>0</v>
      </c>
      <c r="G22" s="53" t="s">
        <v>64</v>
      </c>
      <c r="H22" s="49"/>
      <c r="I22" s="54"/>
      <c r="J22" s="49"/>
    </row>
    <row r="23" spans="1:10" hidden="1" x14ac:dyDescent="0.2">
      <c r="B23" s="42" t="s">
        <v>74</v>
      </c>
      <c r="C23" s="32"/>
      <c r="D23" s="32"/>
      <c r="F23" s="43" t="str">
        <f>IF(E23="","",VLOOKUP(E23,'[2]-'!R:S,2,FALSE)*G23)</f>
        <v/>
      </c>
      <c r="G23" s="57"/>
      <c r="H23" s="3"/>
      <c r="I23" s="58"/>
      <c r="J23" s="3"/>
    </row>
    <row r="24" spans="1:10" ht="26" hidden="1" customHeight="1" x14ac:dyDescent="0.2">
      <c r="C24" s="59" t="s">
        <v>75</v>
      </c>
      <c r="D24" s="59"/>
      <c r="E24" s="60" t="s">
        <v>76</v>
      </c>
      <c r="F24" s="61">
        <f>IF(E24="","",VLOOKUP(E24,'[2]-'!R:S,2,FALSE)*G24)</f>
        <v>2</v>
      </c>
      <c r="G24" s="62">
        <v>2</v>
      </c>
      <c r="H24" s="63"/>
      <c r="I24" s="64" t="s">
        <v>77</v>
      </c>
      <c r="J24" s="3"/>
    </row>
    <row r="25" spans="1:10" ht="26" hidden="1" customHeight="1" x14ac:dyDescent="0.2">
      <c r="C25" s="163" t="s">
        <v>78</v>
      </c>
      <c r="D25" s="163"/>
      <c r="E25" s="60" t="s">
        <v>76</v>
      </c>
      <c r="F25" s="61">
        <f>IF(E25="","",VLOOKUP(E25,'[2]-'!R:S,2,FALSE)*G25)</f>
        <v>2</v>
      </c>
      <c r="G25" s="62">
        <v>2</v>
      </c>
      <c r="H25" s="63"/>
      <c r="I25" s="64" t="s">
        <v>79</v>
      </c>
      <c r="J25" s="3"/>
    </row>
    <row r="26" spans="1:10" ht="26" hidden="1" customHeight="1" x14ac:dyDescent="0.2">
      <c r="C26" s="163" t="s">
        <v>80</v>
      </c>
      <c r="D26" s="163"/>
      <c r="E26" s="60" t="s">
        <v>76</v>
      </c>
      <c r="F26" s="61">
        <f>IF(E26="","",VLOOKUP(E26,'[2]-'!R:S,2,FALSE)*G26)</f>
        <v>2</v>
      </c>
      <c r="G26" s="62">
        <v>2</v>
      </c>
      <c r="H26" s="63"/>
      <c r="I26" s="64" t="s">
        <v>81</v>
      </c>
      <c r="J26" s="3"/>
    </row>
    <row r="27" spans="1:10" ht="26" hidden="1" customHeight="1" x14ac:dyDescent="0.2">
      <c r="C27" s="163" t="s">
        <v>82</v>
      </c>
      <c r="D27" s="163"/>
      <c r="E27" s="60" t="s">
        <v>76</v>
      </c>
      <c r="F27" s="61">
        <f>IF(E27="","",VLOOKUP(E27,'[2]-'!R:S,2,FALSE)*G27)</f>
        <v>2</v>
      </c>
      <c r="G27" s="62">
        <v>2</v>
      </c>
      <c r="H27" s="63"/>
      <c r="I27" s="64" t="s">
        <v>83</v>
      </c>
      <c r="J27" s="3"/>
    </row>
    <row r="28" spans="1:10" ht="26" hidden="1" customHeight="1" x14ac:dyDescent="0.2">
      <c r="C28" s="163" t="s">
        <v>84</v>
      </c>
      <c r="D28" s="163"/>
      <c r="E28" s="60" t="s">
        <v>76</v>
      </c>
      <c r="F28" s="61">
        <f>IF(E28="","",VLOOKUP(E28,'[2]-'!R:S,2,FALSE)*G28)</f>
        <v>2</v>
      </c>
      <c r="G28" s="62">
        <v>2</v>
      </c>
      <c r="H28" s="63"/>
      <c r="I28" s="64" t="s">
        <v>85</v>
      </c>
      <c r="J28" s="3"/>
    </row>
    <row r="29" spans="1:10" ht="16" hidden="1" x14ac:dyDescent="0.2">
      <c r="F29" s="57">
        <f>SUM(F23:F28)</f>
        <v>10</v>
      </c>
      <c r="G29" s="65" t="s">
        <v>64</v>
      </c>
    </row>
  </sheetData>
  <sheetProtection selectLockedCells="1"/>
  <mergeCells count="14">
    <mergeCell ref="C15:D15"/>
    <mergeCell ref="C10:D10"/>
    <mergeCell ref="C11:D11"/>
    <mergeCell ref="C12:D12"/>
    <mergeCell ref="C13:D13"/>
    <mergeCell ref="C14:D14"/>
    <mergeCell ref="C27:D27"/>
    <mergeCell ref="C28:D28"/>
    <mergeCell ref="C18:D18"/>
    <mergeCell ref="C19:D19"/>
    <mergeCell ref="C20:D20"/>
    <mergeCell ref="C21:D21"/>
    <mergeCell ref="C25:D25"/>
    <mergeCell ref="C26:D26"/>
  </mergeCells>
  <printOptions horizontalCentered="1"/>
  <pageMargins left="0.25" right="0.25" top="0.25" bottom="0.75" header="0.3" footer="0.3"/>
  <pageSetup scale="79" orientation="landscape" r:id="rId1"/>
  <headerFooter>
    <oddFooter>&amp;RAGQA-PR-F003_REV01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'/Users/mcliche/Desktop/C:\Users\chr1san\AppData\Local\Microsoft\Windows\Temporary Internet Files\Content.Outlook\F01CVMK8\[Suppliers Evaluation form V1.4 -(HYPRO April 2018).xlsx]-'!#REF!</xm:f>
          </x14:formula1>
          <xm:sqref>E24:E28</xm:sqref>
        </x14:dataValidation>
        <x14:dataValidation type="list" allowBlank="1" showInputMessage="1" showErrorMessage="1" xr:uid="{00000000-0002-0000-0400-000001000000}">
          <x14:formula1>
            <xm:f>'/Users/mcliche/Desktop/C:\Users\chr1san\AppData\Local\Microsoft\Windows\Temporary Internet Files\Content.Outlook\F01CVMK8\[Suppliers Evaluation form V1.4 -(HYPRO April 2018).xlsx]-'!#REF!</xm:f>
          </x14:formula1>
          <xm:sqref>E18:E21 E10:E15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8DDEA4518A494C83CF52CBBAADDFB7" ma:contentTypeVersion="36" ma:contentTypeDescription="Create a new document." ma:contentTypeScope="" ma:versionID="77285604bbd5d664a8e843f63357a910">
  <xsd:schema xmlns:xsd="http://www.w3.org/2001/XMLSchema" xmlns:xs="http://www.w3.org/2001/XMLSchema" xmlns:p="http://schemas.microsoft.com/office/2006/metadata/properties" xmlns:ns2="be1a8565-f7b4-429e-9beb-d158742505c7" xmlns:ns3="ca42e56b-bc88-4832-895c-a5c8772d8fb2" targetNamespace="http://schemas.microsoft.com/office/2006/metadata/properties" ma:root="true" ma:fieldsID="0ac19c48f511c0fa49d5cf676e7d3770" ns2:_="" ns3:_="">
    <xsd:import namespace="be1a8565-f7b4-429e-9beb-d158742505c7"/>
    <xsd:import namespace="ca42e56b-bc88-4832-895c-a5c8772d8fb2"/>
    <xsd:element name="properties">
      <xsd:complexType>
        <xsd:sequence>
          <xsd:element name="documentManagement">
            <xsd:complexType>
              <xsd:all>
                <xsd:element ref="ns2:_Stream" minOccurs="0"/>
                <xsd:element ref="ns2:Language" minOccurs="0"/>
                <xsd:element ref="ns2:Communication" minOccurs="0"/>
                <xsd:element ref="ns2:Document_x0020_Status" minOccurs="0"/>
                <xsd:element ref="ns2:Actions" minOccurs="0"/>
                <xsd:element ref="ns2:IWAE_4ee9141b_x002d_fdd1_x002d_4f55_x002d_9cbd_x002d_5c4276329616" minOccurs="0"/>
                <xsd:element ref="ns3:_dlc_DocId" minOccurs="0"/>
                <xsd:element ref="ns3:_dlc_DocIdUrl" minOccurs="0"/>
                <xsd:element ref="ns3:_dlc_DocIdPersistId" minOccurs="0"/>
                <xsd:element ref="ns2:_Stream_x003a_1st_txt" minOccurs="0"/>
                <xsd:element ref="ns2:_Stream_x003a_2nd_txt" minOccurs="0"/>
                <xsd:element ref="ns2:Doc_x002f_Tool_x0020_Type"/>
                <xsd:element ref="ns2:Source" minOccurs="0"/>
                <xsd:element ref="ns2:_wfo" minOccurs="0"/>
                <xsd:element ref="ns2:ah" minOccurs="0"/>
                <xsd:element ref="ns2:approvers" minOccurs="0"/>
                <xsd:element ref="ns2:comment" minOccurs="0"/>
                <xsd:element ref="ns2:IWAE_5267aa77_x002d_000b_x002d_4e23_x002d_8ef1_x002d_5dc9edf6e6f0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a8565-f7b4-429e-9beb-d158742505c7" elementFormDefault="qualified">
    <xsd:import namespace="http://schemas.microsoft.com/office/2006/documentManagement/types"/>
    <xsd:import namespace="http://schemas.microsoft.com/office/infopath/2007/PartnerControls"/>
    <xsd:element name="_Stream" ma:index="2" nillable="true" ma:displayName="Stream" ma:list="{be5b2911-5291-45fb-9ded-8540d9b8909f}" ma:internalName="_Stream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3" nillable="true" ma:displayName="Language" ma:list="{648989ca-258d-4441-8e57-89e928acb28f}" ma:internalName="Language" ma:showField="Language">
      <xsd:simpleType>
        <xsd:restriction base="dms:Lookup"/>
      </xsd:simpleType>
    </xsd:element>
    <xsd:element name="Communication" ma:index="4" nillable="true" ma:displayName="Communication" ma:list="{648989ca-258d-4441-8e57-89e928acb28f}" ma:internalName="Communication" ma:showField="Facing">
      <xsd:simpleType>
        <xsd:restriction base="dms:Lookup"/>
      </xsd:simpleType>
    </xsd:element>
    <xsd:element name="Document_x0020_Status" ma:index="5" nillable="true" ma:displayName="Document Status" ma:list="{648989ca-258d-4441-8e57-89e928acb28f}" ma:internalName="Document_x0020_Status" ma:showField="Document_x0020_Status">
      <xsd:simpleType>
        <xsd:restriction base="dms:Lookup"/>
      </xsd:simpleType>
    </xsd:element>
    <xsd:element name="Actions" ma:index="6" nillable="true" ma:displayName="Actions" ma:hidden="true" ma:internalName="Actions" ma:readOnly="false">
      <xsd:simpleType>
        <xsd:restriction base="dms:Unknown"/>
      </xsd:simpleType>
    </xsd:element>
    <xsd:element name="IWAE_4ee9141b_x002d_fdd1_x002d_4f55_x002d_9cbd_x002d_5c4276329616" ma:index="7" nillable="true" ma:displayName="Set to Obsolete" ma:internalName="IWAE_4ee9141b_x002d_fdd1_x002d_4f55_x002d_9cbd_x002d_5c4276329616">
      <xsd:simpleType>
        <xsd:restriction base="dms:Unknown"/>
      </xsd:simpleType>
    </xsd:element>
    <xsd:element name="_Stream_x003a_1st_txt" ma:index="13" nillable="true" ma:displayName="_Stream:1st_txt" ma:list="{be5b2911-5291-45fb-9ded-8540d9b8909f}" ma:internalName="_Stream_x003a_1st_txt" ma:readOnly="true" ma:showField="_x0031_st_txt" ma:web="03f50d86-7e84-4bfe-b1c2-125a59adaa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Stream_x003a_2nd_txt" ma:index="14" nillable="true" ma:displayName="_Stream:2nd_txt" ma:list="{be5b2911-5291-45fb-9ded-8540d9b8909f}" ma:internalName="_Stream_x003a_2nd_txt" ma:readOnly="true" ma:showField="_x0032_nd_txt" ma:web="03f50d86-7e84-4bfe-b1c2-125a59adaa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_x002f_Tool_x0020_Type" ma:index="19" ma:displayName="Doc/Tool Type" ma:list="{648989ca-258d-4441-8e57-89e928acb28f}" ma:internalName="Doc_x002f_Tool_x0020_Type" ma:showField="Doc_x002f_Tool_x0020_Type">
      <xsd:simpleType>
        <xsd:restriction base="dms:Lookup"/>
      </xsd:simpleType>
    </xsd:element>
    <xsd:element name="Source" ma:index="20" nillable="true" ma:displayName="Source" ma:default="GP" ma:format="Dropdown" ma:internalName="Source">
      <xsd:simpleType>
        <xsd:union memberTypes="dms:Text">
          <xsd:simpleType>
            <xsd:restriction base="dms:Choice">
              <xsd:enumeration value="GP"/>
              <xsd:enumeration value="Finance"/>
              <xsd:enumeration value="Legal"/>
              <xsd:enumeration value="Marketing"/>
              <xsd:enumeration value="ACE"/>
              <xsd:enumeration value="PMO"/>
              <xsd:enumeration value="HR"/>
            </xsd:restriction>
          </xsd:simpleType>
        </xsd:union>
      </xsd:simpleType>
    </xsd:element>
    <xsd:element name="_wfo" ma:index="21" nillable="true" ma:displayName="_wfo" ma:default="Undefined" ma:internalName="_wfo">
      <xsd:simpleType>
        <xsd:restriction base="dms:Text">
          <xsd:maxLength value="15"/>
        </xsd:restriction>
      </xsd:simpleType>
    </xsd:element>
    <xsd:element name="ah" ma:index="22" nillable="true" ma:displayName="Approval History" ma:internalName="ah">
      <xsd:simpleType>
        <xsd:restriction base="dms:Unknown"/>
      </xsd:simpleType>
    </xsd:element>
    <xsd:element name="approvers" ma:index="23" nillable="true" ma:displayName="approvers" ma:list="UserInfo" ma:SharePointGroup="0" ma:internalName="approvers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" ma:index="24" nillable="true" ma:displayName="comment" ma:internalName="comment">
      <xsd:simpleType>
        <xsd:restriction base="dms:Note">
          <xsd:maxLength value="255"/>
        </xsd:restriction>
      </xsd:simpleType>
    </xsd:element>
    <xsd:element name="IWAE_5267aa77_x002d_000b_x002d_4e23_x002d_8ef1_x002d_5dc9edf6e6f0" ma:index="25" nillable="true" ma:displayName="Run Approval Workflow (disabled)" ma:internalName="IWAE_5267aa77_x002d_000b_x002d_4e23_x002d_8ef1_x002d_5dc9edf6e6f0">
      <xsd:simpleType>
        <xsd:restriction base="dms:Unknown"/>
      </xsd:simpleType>
    </xsd:element>
    <xsd:element name="Phase" ma:index="26" nillable="true" ma:displayName="Phase" ma:list="{648989ca-258d-4441-8e57-89e928acb28f}" ma:internalName="Phase" ma:showField="Phas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e56b-bc88-4832-895c-a5c8772d8f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a42e56b-bc88-4832-895c-a5c8772d8fb2">Z3ZR4PWJDZ74-82-217</_dlc_DocId>
    <_dlc_DocIdUrl xmlns="ca42e56b-bc88-4832-895c-a5c8772d8fb2">
      <Url>https://intranet.camso.co/teams/GP/_layouts/DocIdRedir.aspx?ID=Z3ZR4PWJDZ74-82-217</Url>
      <Description>Z3ZR4PWJDZ74-82-217</Description>
    </_dlc_DocIdUrl>
    <Actions xmlns="be1a8565-f7b4-429e-9beb-d158742505c7" xsi:nil="true"/>
    <Source xmlns="be1a8565-f7b4-429e-9beb-d158742505c7">GP</Source>
    <comment xmlns="be1a8565-f7b4-429e-9beb-d158742505c7" xsi:nil="true"/>
    <IWAE_4ee9141b_x002d_fdd1_x002d_4f55_x002d_9cbd_x002d_5c4276329616 xmlns="be1a8565-f7b4-429e-9beb-d158742505c7" xsi:nil="true"/>
    <Document_x0020_Status xmlns="be1a8565-f7b4-429e-9beb-d158742505c7" xsi:nil="true"/>
    <_wfo xmlns="be1a8565-f7b4-429e-9beb-d158742505c7">Undefined</_wfo>
    <approvers xmlns="be1a8565-f7b4-429e-9beb-d158742505c7">
      <UserInfo>
        <DisplayName/>
        <AccountId xsi:nil="true"/>
        <AccountType/>
      </UserInfo>
    </approvers>
    <_Stream xmlns="be1a8565-f7b4-429e-9beb-d158742505c7">
      <Value>5</Value>
      <Value>2</Value>
      <Value>1</Value>
      <Value>4</Value>
    </_Stream>
    <ah xmlns="be1a8565-f7b4-429e-9beb-d158742505c7">307f657f-bc3e-4b98-8150-c26bb827ca23</ah>
    <IWAE_5267aa77_x002d_000b_x002d_4e23_x002d_8ef1_x002d_5dc9edf6e6f0 xmlns="be1a8565-f7b4-429e-9beb-d158742505c7" xsi:nil="true"/>
    <Language xmlns="be1a8565-f7b4-429e-9beb-d158742505c7">1</Language>
    <Communication xmlns="be1a8565-f7b4-429e-9beb-d158742505c7">2</Communication>
    <Doc_x002f_Tool_x0020_Type xmlns="be1a8565-f7b4-429e-9beb-d158742505c7">44</Doc_x002f_Tool_x0020_Type>
    <Phase xmlns="be1a8565-f7b4-429e-9beb-d158742505c7">27</Phase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EA239-DCCB-498D-B976-4280908AB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a8565-f7b4-429e-9beb-d158742505c7"/>
    <ds:schemaRef ds:uri="ca42e56b-bc88-4832-895c-a5c8772d8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D1B913-BA54-4E1E-869C-D302F5CD7389}">
  <ds:schemaRefs>
    <ds:schemaRef ds:uri="http://schemas.microsoft.com/office/2006/metadata/properties"/>
    <ds:schemaRef ds:uri="http://schemas.microsoft.com/office/infopath/2007/PartnerControls"/>
    <ds:schemaRef ds:uri="ca42e56b-bc88-4832-895c-a5c8772d8fb2"/>
    <ds:schemaRef ds:uri="be1a8565-f7b4-429e-9beb-d158742505c7"/>
  </ds:schemaRefs>
</ds:datastoreItem>
</file>

<file path=customXml/itemProps3.xml><?xml version="1.0" encoding="utf-8"?>
<ds:datastoreItem xmlns:ds="http://schemas.openxmlformats.org/officeDocument/2006/customXml" ds:itemID="{1E3ECE2D-E6E9-443C-A820-4B4D6FE21FA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4D1B26B-0DFD-4A1A-966E-54C1083F4D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COVER PAGE</vt:lpstr>
      <vt:lpstr>GRAPH</vt:lpstr>
      <vt:lpstr>C-AG-PR-F-001-Yearly Eval</vt:lpstr>
      <vt:lpstr>DEFINITIONS </vt:lpstr>
      <vt:lpstr>C-AG-PR-F-003-GenPerformance</vt:lpstr>
      <vt:lpstr>'C-AG-PR-F-001-Yearly Eval'!Impression_des_titres</vt:lpstr>
      <vt:lpstr>'C-AG-PR-F-001-Yearly Eval'!Zone_d_impression</vt:lpstr>
      <vt:lpstr>'C-AG-PR-F-003-GenPerformance'!Zone_d_impression</vt:lpstr>
    </vt:vector>
  </TitlesOfParts>
  <Company>Camoplast Solideal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Melodie Marcoux</dc:creator>
  <cp:lastModifiedBy>Marie-Michèle Cliche</cp:lastModifiedBy>
  <dcterms:created xsi:type="dcterms:W3CDTF">2017-09-27T13:14:20Z</dcterms:created>
  <dcterms:modified xsi:type="dcterms:W3CDTF">2019-03-14T15:34:01Z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0x010100058DDEA4518A494C83CF52CBBAADDFB7</vt:lpwstr>
  </property>
  <property fmtid="{D5CDD505-2E9C-101B-9397-08002B2CF9AE}" pid="3" name="_dlc_DocIdItemGuid">
    <vt:lpwstr>2de847b0-f795-4cb2-8495-3594a13996e6</vt:lpwstr>
  </property>
  <property fmtid="{D5CDD505-2E9C-101B-9397-08002B2CF9AE}" pid="4" name="Order">
    <vt:r8>21700</vt:r8>
  </property>
</Properties>
</file>